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emailarizona-my.sharepoint.com/personal/toddkesner_arizona_edu/Documents/Montana Files/One Drive/Shooting Sports/Western Heritage Project/Championships/National/2023/Results/"/>
    </mc:Choice>
  </mc:AlternateContent>
  <xr:revisionPtr revIDLastSave="0" documentId="8_{6A8C952D-CB78-41CC-901F-2BCEEF198B68}" xr6:coauthVersionLast="47" xr6:coauthVersionMax="47" xr10:uidLastSave="{00000000-0000-0000-0000-000000000000}"/>
  <bookViews>
    <workbookView xWindow="5610" yWindow="4545" windowWidth="38700" windowHeight="15345" firstSheet="9" activeTab="12" xr2:uid="{00000000-000D-0000-FFFF-FFFF00000000}"/>
  </bookViews>
  <sheets>
    <sheet name="Junior Division Shoot" sheetId="2" r:id="rId1"/>
    <sheet name="Intermediate Division Shoot" sheetId="1" r:id="rId2"/>
    <sheet name="Sr Rimfire Division Shoot " sheetId="3" r:id="rId3"/>
    <sheet name="Sr Central Fire Division Shoot" sheetId="4" r:id="rId4"/>
    <sheet name="Junior Interview" sheetId="6" r:id="rId5"/>
    <sheet name="Intermediate Interview" sheetId="7" r:id="rId6"/>
    <sheet name="Senior Interview" sheetId="8" r:id="rId7"/>
    <sheet name="Junior Test" sheetId="10" r:id="rId8"/>
    <sheet name="Intermediate Test" sheetId="11" r:id="rId9"/>
    <sheet name="Senior Test" sheetId="12" r:id="rId10"/>
    <sheet name="Junior Overall" sheetId="15" r:id="rId11"/>
    <sheet name="Intermediate Overall" sheetId="16" r:id="rId12"/>
    <sheet name="Sr Rimfire Overall" sheetId="17" r:id="rId13"/>
    <sheet name="Sr Central Fire Overall" sheetId="18" r:id="rId14"/>
    <sheet name="State Overall" sheetId="19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9" l="1"/>
  <c r="K5" i="19"/>
  <c r="K4" i="19"/>
  <c r="M6" i="15"/>
  <c r="M8" i="16"/>
  <c r="M4" i="16"/>
  <c r="K7" i="19"/>
  <c r="M5" i="18"/>
  <c r="M4" i="18"/>
  <c r="M8" i="17"/>
  <c r="M7" i="17"/>
  <c r="M5" i="17"/>
  <c r="M4" i="17"/>
  <c r="M7" i="16"/>
  <c r="M6" i="16"/>
  <c r="M5" i="16"/>
  <c r="M7" i="15"/>
  <c r="M5" i="15"/>
  <c r="M4" i="15"/>
  <c r="E7" i="18"/>
  <c r="E6" i="18"/>
  <c r="E5" i="18"/>
  <c r="E17" i="17"/>
  <c r="D5" i="18"/>
  <c r="D6" i="18"/>
  <c r="D7" i="18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4" i="18"/>
  <c r="D15" i="17"/>
  <c r="D13" i="17"/>
  <c r="D14" i="17"/>
  <c r="D11" i="17"/>
  <c r="D10" i="17"/>
  <c r="D8" i="17"/>
  <c r="D7" i="17"/>
  <c r="D6" i="17"/>
  <c r="D17" i="17"/>
  <c r="D16" i="17"/>
  <c r="D12" i="17"/>
  <c r="D9" i="17"/>
  <c r="E12" i="16"/>
  <c r="E13" i="16"/>
  <c r="D13" i="16"/>
  <c r="D12" i="16"/>
  <c r="D11" i="16"/>
  <c r="D10" i="16"/>
  <c r="D9" i="16"/>
  <c r="D8" i="16"/>
  <c r="D7" i="16"/>
  <c r="D5" i="16"/>
  <c r="D16" i="15"/>
  <c r="D15" i="15"/>
  <c r="D14" i="15"/>
  <c r="D13" i="15"/>
  <c r="D11" i="15"/>
  <c r="D10" i="15"/>
  <c r="D9" i="15"/>
  <c r="D8" i="15"/>
  <c r="D7" i="15"/>
  <c r="D6" i="15"/>
  <c r="N4" i="7"/>
  <c r="N5" i="7"/>
  <c r="N6" i="7"/>
  <c r="N7" i="7"/>
  <c r="N8" i="6"/>
  <c r="N7" i="6"/>
  <c r="N6" i="6"/>
  <c r="N5" i="6"/>
  <c r="M8" i="6"/>
  <c r="M7" i="6"/>
  <c r="N4" i="6"/>
  <c r="E11" i="6"/>
  <c r="E10" i="6"/>
  <c r="E9" i="6"/>
  <c r="E8" i="6"/>
  <c r="E7" i="6"/>
  <c r="E6" i="6"/>
  <c r="E5" i="6"/>
  <c r="E4" i="6"/>
  <c r="D11" i="6"/>
  <c r="D10" i="6"/>
  <c r="E16" i="15"/>
  <c r="E15" i="15"/>
  <c r="E14" i="15"/>
  <c r="E13" i="15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143" i="3"/>
  <c r="J143" i="3" s="1"/>
  <c r="G142" i="3"/>
  <c r="J142" i="3" s="1"/>
  <c r="G141" i="3"/>
  <c r="J141" i="3" s="1"/>
  <c r="G140" i="3"/>
  <c r="J140" i="3" s="1"/>
  <c r="G139" i="3"/>
  <c r="J139" i="3" s="1"/>
  <c r="G138" i="3"/>
  <c r="J138" i="3" s="1"/>
  <c r="G137" i="3"/>
  <c r="J137" i="3" s="1"/>
  <c r="G136" i="3"/>
  <c r="J136" i="3" s="1"/>
  <c r="G135" i="3"/>
  <c r="J135" i="3" s="1"/>
  <c r="K134" i="3"/>
  <c r="G134" i="3"/>
  <c r="J134" i="3" s="1"/>
  <c r="G133" i="3"/>
  <c r="J133" i="3" s="1"/>
  <c r="G132" i="3"/>
  <c r="J132" i="3" s="1"/>
  <c r="G131" i="3"/>
  <c r="J131" i="3" s="1"/>
  <c r="G130" i="3"/>
  <c r="J130" i="3" s="1"/>
  <c r="G129" i="3"/>
  <c r="J129" i="3" s="1"/>
  <c r="G128" i="3"/>
  <c r="J128" i="3" s="1"/>
  <c r="G127" i="3"/>
  <c r="J127" i="3" s="1"/>
  <c r="G126" i="3"/>
  <c r="J126" i="3" s="1"/>
  <c r="G125" i="3"/>
  <c r="J125" i="3" s="1"/>
  <c r="K124" i="3"/>
  <c r="G124" i="3"/>
  <c r="J124" i="3" s="1"/>
  <c r="G4" i="3"/>
  <c r="J4" i="3" s="1"/>
  <c r="K4" i="3"/>
  <c r="G5" i="3"/>
  <c r="J5" i="3" s="1"/>
  <c r="G6" i="3"/>
  <c r="J6" i="3"/>
  <c r="G7" i="3"/>
  <c r="J7" i="3"/>
  <c r="G8" i="3"/>
  <c r="J8" i="3" s="1"/>
  <c r="G9" i="3"/>
  <c r="J9" i="3" s="1"/>
  <c r="G10" i="3"/>
  <c r="J10" i="3"/>
  <c r="G11" i="3"/>
  <c r="J11" i="3"/>
  <c r="G12" i="3"/>
  <c r="J12" i="3" s="1"/>
  <c r="G13" i="3"/>
  <c r="J13" i="3" s="1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M4" i="3" l="1"/>
  <c r="O4" i="3" s="1"/>
  <c r="C4" i="17" s="1"/>
  <c r="F4" i="17" s="1"/>
  <c r="M134" i="3"/>
  <c r="O134" i="3" s="1"/>
  <c r="C17" i="17" s="1"/>
  <c r="M124" i="3"/>
  <c r="O124" i="3" s="1"/>
  <c r="C16" i="17" s="1"/>
  <c r="D16" i="10" l="1"/>
  <c r="D15" i="10"/>
  <c r="D14" i="10"/>
  <c r="D13" i="10"/>
  <c r="D12" i="10"/>
  <c r="D4" i="10"/>
  <c r="D5" i="10"/>
  <c r="J133" i="2"/>
  <c r="J132" i="2"/>
  <c r="J131" i="2"/>
  <c r="J130" i="2"/>
  <c r="J129" i="2"/>
  <c r="J128" i="2"/>
  <c r="J127" i="2"/>
  <c r="J126" i="2"/>
  <c r="J125" i="2"/>
  <c r="K124" i="2"/>
  <c r="J124" i="2"/>
  <c r="J123" i="2"/>
  <c r="J122" i="2"/>
  <c r="J121" i="2"/>
  <c r="J120" i="2"/>
  <c r="J119" i="2"/>
  <c r="J118" i="2"/>
  <c r="J117" i="2"/>
  <c r="J116" i="2"/>
  <c r="J115" i="2"/>
  <c r="K114" i="2"/>
  <c r="J114" i="2"/>
  <c r="J113" i="2"/>
  <c r="J112" i="2"/>
  <c r="J111" i="2"/>
  <c r="J110" i="2"/>
  <c r="J109" i="2"/>
  <c r="J108" i="2"/>
  <c r="J107" i="2"/>
  <c r="J106" i="2"/>
  <c r="J105" i="2"/>
  <c r="K104" i="2"/>
  <c r="J104" i="2"/>
  <c r="J103" i="2"/>
  <c r="J102" i="2"/>
  <c r="J101" i="2"/>
  <c r="J100" i="2"/>
  <c r="J99" i="2"/>
  <c r="J98" i="2"/>
  <c r="J97" i="2"/>
  <c r="J96" i="2"/>
  <c r="J95" i="2"/>
  <c r="K94" i="2"/>
  <c r="J94" i="2"/>
  <c r="M94" i="2" l="1"/>
  <c r="O94" i="2" s="1"/>
  <c r="C13" i="15" s="1"/>
  <c r="F13" i="15" s="1"/>
  <c r="M104" i="2"/>
  <c r="O104" i="2" s="1"/>
  <c r="C14" i="15" s="1"/>
  <c r="F14" i="15" s="1"/>
  <c r="M114" i="2"/>
  <c r="O114" i="2" s="1"/>
  <c r="C15" i="15" s="1"/>
  <c r="F15" i="15" s="1"/>
  <c r="M124" i="2"/>
  <c r="O124" i="2" s="1"/>
  <c r="C16" i="15" s="1"/>
  <c r="F16" i="15" s="1"/>
  <c r="M4" i="6"/>
  <c r="M5" i="6"/>
  <c r="M6" i="6"/>
  <c r="G4" i="1"/>
  <c r="K74" i="2" l="1"/>
  <c r="M7" i="7"/>
  <c r="M6" i="7"/>
  <c r="M5" i="7"/>
  <c r="M4" i="7"/>
  <c r="E8" i="19"/>
  <c r="E7" i="19"/>
  <c r="D8" i="19"/>
  <c r="D7" i="19"/>
  <c r="D6" i="19"/>
  <c r="D5" i="19"/>
  <c r="C8" i="19"/>
  <c r="C7" i="19"/>
  <c r="C6" i="19"/>
  <c r="C5" i="19"/>
  <c r="B8" i="19"/>
  <c r="B7" i="19"/>
  <c r="B6" i="19"/>
  <c r="M9" i="8" l="1"/>
  <c r="M8" i="8"/>
  <c r="M7" i="8"/>
  <c r="M6" i="8"/>
  <c r="M5" i="8"/>
  <c r="M4" i="8"/>
  <c r="N4" i="8" s="1"/>
  <c r="D4" i="8"/>
  <c r="E12" i="15"/>
  <c r="J84" i="2"/>
  <c r="K84" i="2"/>
  <c r="J85" i="2"/>
  <c r="J86" i="2"/>
  <c r="J87" i="2"/>
  <c r="J88" i="2"/>
  <c r="J89" i="2"/>
  <c r="J90" i="2"/>
  <c r="J91" i="2"/>
  <c r="J92" i="2"/>
  <c r="J93" i="2"/>
  <c r="G47" i="1"/>
  <c r="G45" i="1"/>
  <c r="G46" i="1"/>
  <c r="N8" i="8" l="1"/>
  <c r="D4" i="17"/>
  <c r="N9" i="8"/>
  <c r="D5" i="17"/>
  <c r="N5" i="8"/>
  <c r="N6" i="8"/>
  <c r="N7" i="8"/>
  <c r="M84" i="2"/>
  <c r="O84" i="2" l="1"/>
  <c r="C12" i="15" s="1"/>
  <c r="D15" i="8" l="1"/>
  <c r="D14" i="8"/>
  <c r="D13" i="8"/>
  <c r="D12" i="8"/>
  <c r="D11" i="8"/>
  <c r="D10" i="8"/>
  <c r="D9" i="8"/>
  <c r="D8" i="8"/>
  <c r="D7" i="8"/>
  <c r="D6" i="8"/>
  <c r="D5" i="8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E5" i="8" l="1"/>
  <c r="E8" i="8"/>
  <c r="E11" i="8"/>
  <c r="E15" i="8"/>
  <c r="E6" i="8"/>
  <c r="E9" i="8"/>
  <c r="E12" i="8"/>
  <c r="E13" i="8"/>
  <c r="E14" i="8"/>
  <c r="E4" i="8"/>
  <c r="E7" i="8"/>
  <c r="E10" i="8"/>
  <c r="E11" i="12"/>
  <c r="E15" i="12"/>
  <c r="E19" i="12"/>
  <c r="E6" i="12"/>
  <c r="E10" i="12"/>
  <c r="E14" i="12"/>
  <c r="D4" i="18"/>
  <c r="E4" i="12"/>
  <c r="E8" i="12"/>
  <c r="E12" i="12"/>
  <c r="E16" i="12"/>
  <c r="E20" i="12"/>
  <c r="E5" i="12"/>
  <c r="E9" i="12"/>
  <c r="E13" i="12"/>
  <c r="E17" i="12"/>
  <c r="E21" i="12"/>
  <c r="E18" i="12"/>
  <c r="E7" i="12"/>
  <c r="D13" i="11" l="1"/>
  <c r="D12" i="11"/>
  <c r="D11" i="11"/>
  <c r="E11" i="16" s="1"/>
  <c r="D10" i="11"/>
  <c r="E10" i="16" s="1"/>
  <c r="D9" i="11"/>
  <c r="E9" i="16" s="1"/>
  <c r="D8" i="11"/>
  <c r="E8" i="16" s="1"/>
  <c r="D7" i="11"/>
  <c r="E7" i="16" s="1"/>
  <c r="D6" i="11"/>
  <c r="E6" i="16" s="1"/>
  <c r="D5" i="11"/>
  <c r="E5" i="16" s="1"/>
  <c r="D4" i="11"/>
  <c r="E4" i="16" s="1"/>
  <c r="D11" i="10"/>
  <c r="D10" i="10"/>
  <c r="E10" i="15" s="1"/>
  <c r="D9" i="10"/>
  <c r="E9" i="15" s="1"/>
  <c r="D8" i="10"/>
  <c r="E8" i="15" s="1"/>
  <c r="D7" i="10"/>
  <c r="E7" i="15" s="1"/>
  <c r="D6" i="10"/>
  <c r="E5" i="15"/>
  <c r="E4" i="15"/>
  <c r="D9" i="7"/>
  <c r="D8" i="7"/>
  <c r="D7" i="7"/>
  <c r="D6" i="7"/>
  <c r="D5" i="7"/>
  <c r="D6" i="16" s="1"/>
  <c r="D4" i="7"/>
  <c r="D9" i="6"/>
  <c r="D8" i="6"/>
  <c r="D7" i="6"/>
  <c r="D6" i="6"/>
  <c r="D4" i="6"/>
  <c r="D5" i="6"/>
  <c r="G43" i="4"/>
  <c r="J43" i="4" s="1"/>
  <c r="G42" i="4"/>
  <c r="J42" i="4" s="1"/>
  <c r="G41" i="4"/>
  <c r="J41" i="4" s="1"/>
  <c r="G40" i="4"/>
  <c r="J40" i="4" s="1"/>
  <c r="G39" i="4"/>
  <c r="J39" i="4" s="1"/>
  <c r="G38" i="4"/>
  <c r="J38" i="4" s="1"/>
  <c r="G37" i="4"/>
  <c r="J37" i="4" s="1"/>
  <c r="G36" i="4"/>
  <c r="J36" i="4" s="1"/>
  <c r="G35" i="4"/>
  <c r="J35" i="4" s="1"/>
  <c r="K34" i="4"/>
  <c r="G34" i="4"/>
  <c r="J34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K24" i="4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K14" i="4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  <c r="G6" i="4"/>
  <c r="J6" i="4" s="1"/>
  <c r="G5" i="4"/>
  <c r="J5" i="4" s="1"/>
  <c r="K4" i="4"/>
  <c r="G4" i="4"/>
  <c r="J4" i="4" s="1"/>
  <c r="E6" i="15" l="1"/>
  <c r="E11" i="15"/>
  <c r="D4" i="16"/>
  <c r="D4" i="15"/>
  <c r="D12" i="15"/>
  <c r="D5" i="15"/>
  <c r="F5" i="19"/>
  <c r="F6" i="19"/>
  <c r="E6" i="7"/>
  <c r="E4" i="11"/>
  <c r="E7" i="11"/>
  <c r="E11" i="11"/>
  <c r="E8" i="11"/>
  <c r="E12" i="11"/>
  <c r="E5" i="11"/>
  <c r="E9" i="11"/>
  <c r="E13" i="11"/>
  <c r="E6" i="11"/>
  <c r="E10" i="11"/>
  <c r="F7" i="19"/>
  <c r="F4" i="19"/>
  <c r="F8" i="19"/>
  <c r="E9" i="7"/>
  <c r="E5" i="7"/>
  <c r="E7" i="7"/>
  <c r="E4" i="7"/>
  <c r="E8" i="7"/>
  <c r="L4" i="4"/>
  <c r="M4" i="4"/>
  <c r="O4" i="4" s="1"/>
  <c r="C4" i="18" s="1"/>
  <c r="M14" i="4"/>
  <c r="M24" i="4"/>
  <c r="O24" i="4" s="1"/>
  <c r="L14" i="4"/>
  <c r="L24" i="4"/>
  <c r="M34" i="4"/>
  <c r="O34" i="4" s="1"/>
  <c r="L34" i="4"/>
  <c r="G123" i="3"/>
  <c r="J123" i="3" s="1"/>
  <c r="G122" i="3"/>
  <c r="J122" i="3" s="1"/>
  <c r="G121" i="3"/>
  <c r="J121" i="3" s="1"/>
  <c r="G120" i="3"/>
  <c r="J120" i="3" s="1"/>
  <c r="G119" i="3"/>
  <c r="J119" i="3" s="1"/>
  <c r="G118" i="3"/>
  <c r="J118" i="3" s="1"/>
  <c r="G117" i="3"/>
  <c r="J117" i="3" s="1"/>
  <c r="G116" i="3"/>
  <c r="J116" i="3" s="1"/>
  <c r="G115" i="3"/>
  <c r="J115" i="3" s="1"/>
  <c r="K114" i="3"/>
  <c r="G114" i="3"/>
  <c r="J114" i="3" s="1"/>
  <c r="G113" i="3"/>
  <c r="J113" i="3" s="1"/>
  <c r="G112" i="3"/>
  <c r="J112" i="3" s="1"/>
  <c r="G111" i="3"/>
  <c r="J111" i="3" s="1"/>
  <c r="G110" i="3"/>
  <c r="J110" i="3" s="1"/>
  <c r="G109" i="3"/>
  <c r="J109" i="3" s="1"/>
  <c r="G108" i="3"/>
  <c r="J108" i="3" s="1"/>
  <c r="G107" i="3"/>
  <c r="J107" i="3" s="1"/>
  <c r="G106" i="3"/>
  <c r="J106" i="3" s="1"/>
  <c r="G105" i="3"/>
  <c r="J105" i="3" s="1"/>
  <c r="K104" i="3"/>
  <c r="G104" i="3"/>
  <c r="J104" i="3" s="1"/>
  <c r="G103" i="3"/>
  <c r="J103" i="3" s="1"/>
  <c r="G102" i="3"/>
  <c r="J102" i="3" s="1"/>
  <c r="G101" i="3"/>
  <c r="J101" i="3" s="1"/>
  <c r="G100" i="3"/>
  <c r="J100" i="3" s="1"/>
  <c r="G99" i="3"/>
  <c r="J99" i="3" s="1"/>
  <c r="G98" i="3"/>
  <c r="J98" i="3" s="1"/>
  <c r="G97" i="3"/>
  <c r="J97" i="3" s="1"/>
  <c r="G96" i="3"/>
  <c r="J96" i="3" s="1"/>
  <c r="G95" i="3"/>
  <c r="J95" i="3" s="1"/>
  <c r="K94" i="3"/>
  <c r="G94" i="3"/>
  <c r="J94" i="3" s="1"/>
  <c r="G93" i="3"/>
  <c r="J93" i="3" s="1"/>
  <c r="G92" i="3"/>
  <c r="J92" i="3" s="1"/>
  <c r="G91" i="3"/>
  <c r="J91" i="3" s="1"/>
  <c r="G90" i="3"/>
  <c r="J90" i="3" s="1"/>
  <c r="G89" i="3"/>
  <c r="J89" i="3" s="1"/>
  <c r="G88" i="3"/>
  <c r="J88" i="3" s="1"/>
  <c r="G87" i="3"/>
  <c r="J87" i="3" s="1"/>
  <c r="J86" i="3"/>
  <c r="G85" i="3"/>
  <c r="J85" i="3" s="1"/>
  <c r="K84" i="3"/>
  <c r="G84" i="3"/>
  <c r="J84" i="3" s="1"/>
  <c r="G83" i="3"/>
  <c r="J83" i="3" s="1"/>
  <c r="G82" i="3"/>
  <c r="J82" i="3" s="1"/>
  <c r="G81" i="3"/>
  <c r="J81" i="3" s="1"/>
  <c r="G80" i="3"/>
  <c r="J80" i="3" s="1"/>
  <c r="G79" i="3"/>
  <c r="J79" i="3" s="1"/>
  <c r="G78" i="3"/>
  <c r="J78" i="3" s="1"/>
  <c r="G77" i="3"/>
  <c r="J77" i="3" s="1"/>
  <c r="G76" i="3"/>
  <c r="J76" i="3" s="1"/>
  <c r="G75" i="3"/>
  <c r="J75" i="3" s="1"/>
  <c r="K74" i="3"/>
  <c r="G74" i="3"/>
  <c r="J74" i="3" s="1"/>
  <c r="G73" i="3"/>
  <c r="J73" i="3" s="1"/>
  <c r="G72" i="3"/>
  <c r="J72" i="3" s="1"/>
  <c r="G71" i="3"/>
  <c r="J71" i="3" s="1"/>
  <c r="G70" i="3"/>
  <c r="J70" i="3" s="1"/>
  <c r="G69" i="3"/>
  <c r="J69" i="3" s="1"/>
  <c r="G68" i="3"/>
  <c r="J68" i="3" s="1"/>
  <c r="G67" i="3"/>
  <c r="J67" i="3" s="1"/>
  <c r="G66" i="3"/>
  <c r="J66" i="3" s="1"/>
  <c r="G65" i="3"/>
  <c r="J65" i="3" s="1"/>
  <c r="K64" i="3"/>
  <c r="G64" i="3"/>
  <c r="J64" i="3" s="1"/>
  <c r="G63" i="3"/>
  <c r="J63" i="3" s="1"/>
  <c r="G62" i="3"/>
  <c r="J62" i="3" s="1"/>
  <c r="G61" i="3"/>
  <c r="J61" i="3" s="1"/>
  <c r="G60" i="3"/>
  <c r="J60" i="3" s="1"/>
  <c r="G59" i="3"/>
  <c r="J59" i="3" s="1"/>
  <c r="G58" i="3"/>
  <c r="J58" i="3" s="1"/>
  <c r="G57" i="3"/>
  <c r="J57" i="3" s="1"/>
  <c r="G56" i="3"/>
  <c r="J56" i="3" s="1"/>
  <c r="G55" i="3"/>
  <c r="J55" i="3" s="1"/>
  <c r="K54" i="3"/>
  <c r="G54" i="3"/>
  <c r="J54" i="3" s="1"/>
  <c r="G53" i="3"/>
  <c r="J53" i="3" s="1"/>
  <c r="G52" i="3"/>
  <c r="J52" i="3" s="1"/>
  <c r="G51" i="3"/>
  <c r="J51" i="3" s="1"/>
  <c r="G50" i="3"/>
  <c r="J50" i="3" s="1"/>
  <c r="G49" i="3"/>
  <c r="J49" i="3" s="1"/>
  <c r="G48" i="3"/>
  <c r="J48" i="3" s="1"/>
  <c r="G47" i="3"/>
  <c r="J47" i="3" s="1"/>
  <c r="G46" i="3"/>
  <c r="J46" i="3" s="1"/>
  <c r="G45" i="3"/>
  <c r="J45" i="3" s="1"/>
  <c r="K44" i="3"/>
  <c r="G44" i="3"/>
  <c r="J44" i="3" s="1"/>
  <c r="G43" i="3"/>
  <c r="J43" i="3" s="1"/>
  <c r="G42" i="3"/>
  <c r="J42" i="3" s="1"/>
  <c r="G41" i="3"/>
  <c r="J41" i="3" s="1"/>
  <c r="G40" i="3"/>
  <c r="J40" i="3" s="1"/>
  <c r="G39" i="3"/>
  <c r="J39" i="3" s="1"/>
  <c r="G38" i="3"/>
  <c r="J38" i="3" s="1"/>
  <c r="G37" i="3"/>
  <c r="J37" i="3" s="1"/>
  <c r="G36" i="3"/>
  <c r="J36" i="3" s="1"/>
  <c r="G35" i="3"/>
  <c r="J35" i="3" s="1"/>
  <c r="K34" i="3"/>
  <c r="G34" i="3"/>
  <c r="J34" i="3" s="1"/>
  <c r="G33" i="3"/>
  <c r="J33" i="3" s="1"/>
  <c r="G32" i="3"/>
  <c r="J32" i="3" s="1"/>
  <c r="G31" i="3"/>
  <c r="J31" i="3" s="1"/>
  <c r="G30" i="3"/>
  <c r="J30" i="3" s="1"/>
  <c r="G29" i="3"/>
  <c r="J29" i="3" s="1"/>
  <c r="G28" i="3"/>
  <c r="J28" i="3" s="1"/>
  <c r="G27" i="3"/>
  <c r="J27" i="3" s="1"/>
  <c r="G26" i="3"/>
  <c r="J26" i="3" s="1"/>
  <c r="G25" i="3"/>
  <c r="J25" i="3" s="1"/>
  <c r="K24" i="3"/>
  <c r="G24" i="3"/>
  <c r="J24" i="3" s="1"/>
  <c r="G23" i="3"/>
  <c r="J23" i="3" s="1"/>
  <c r="G22" i="3"/>
  <c r="J22" i="3" s="1"/>
  <c r="G21" i="3"/>
  <c r="J21" i="3" s="1"/>
  <c r="G20" i="3"/>
  <c r="J20" i="3" s="1"/>
  <c r="G19" i="3"/>
  <c r="J19" i="3" s="1"/>
  <c r="G18" i="3"/>
  <c r="J18" i="3" s="1"/>
  <c r="G17" i="3"/>
  <c r="J17" i="3" s="1"/>
  <c r="G16" i="3"/>
  <c r="J16" i="3" s="1"/>
  <c r="G15" i="3"/>
  <c r="J15" i="3" s="1"/>
  <c r="K14" i="3"/>
  <c r="G14" i="3"/>
  <c r="J14" i="3" s="1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K64" i="2"/>
  <c r="J64" i="2"/>
  <c r="J63" i="2"/>
  <c r="J62" i="2"/>
  <c r="J61" i="2"/>
  <c r="J60" i="2"/>
  <c r="J59" i="2"/>
  <c r="J58" i="2"/>
  <c r="J57" i="2"/>
  <c r="J56" i="2"/>
  <c r="J55" i="2"/>
  <c r="K54" i="2"/>
  <c r="J54" i="2"/>
  <c r="J53" i="2"/>
  <c r="J52" i="2"/>
  <c r="J51" i="2"/>
  <c r="J50" i="2"/>
  <c r="J49" i="2"/>
  <c r="J48" i="2"/>
  <c r="J47" i="2"/>
  <c r="J46" i="2"/>
  <c r="J45" i="2"/>
  <c r="K44" i="2"/>
  <c r="J44" i="2"/>
  <c r="J43" i="2"/>
  <c r="J42" i="2"/>
  <c r="J41" i="2"/>
  <c r="J40" i="2"/>
  <c r="J39" i="2"/>
  <c r="J38" i="2"/>
  <c r="J37" i="2"/>
  <c r="J36" i="2"/>
  <c r="J35" i="2"/>
  <c r="K34" i="2"/>
  <c r="J34" i="2"/>
  <c r="J33" i="2"/>
  <c r="J32" i="2"/>
  <c r="J31" i="2"/>
  <c r="J30" i="2"/>
  <c r="J29" i="2"/>
  <c r="J28" i="2"/>
  <c r="J27" i="2"/>
  <c r="J26" i="2"/>
  <c r="J25" i="2"/>
  <c r="K24" i="2"/>
  <c r="J24" i="2"/>
  <c r="J23" i="2"/>
  <c r="J22" i="2"/>
  <c r="J21" i="2"/>
  <c r="J20" i="2"/>
  <c r="J19" i="2"/>
  <c r="J18" i="2"/>
  <c r="J17" i="2"/>
  <c r="J16" i="2"/>
  <c r="J15" i="2"/>
  <c r="K14" i="2"/>
  <c r="J14" i="2"/>
  <c r="J13" i="2"/>
  <c r="J12" i="2"/>
  <c r="J11" i="2"/>
  <c r="J10" i="2"/>
  <c r="J9" i="2"/>
  <c r="J8" i="2"/>
  <c r="J7" i="2"/>
  <c r="J6" i="2"/>
  <c r="J5" i="2"/>
  <c r="K4" i="2"/>
  <c r="J4" i="2"/>
  <c r="L94" i="2" l="1"/>
  <c r="L104" i="2"/>
  <c r="L114" i="2"/>
  <c r="L124" i="2"/>
  <c r="L4" i="3"/>
  <c r="L124" i="3"/>
  <c r="L134" i="3"/>
  <c r="L84" i="2"/>
  <c r="C7" i="18"/>
  <c r="F7" i="18" s="1"/>
  <c r="C6" i="18"/>
  <c r="F6" i="18" s="1"/>
  <c r="O14" i="4"/>
  <c r="L34" i="2"/>
  <c r="L74" i="2"/>
  <c r="L4" i="2"/>
  <c r="L44" i="2"/>
  <c r="L14" i="2"/>
  <c r="L54" i="2"/>
  <c r="L24" i="2"/>
  <c r="L64" i="2"/>
  <c r="M94" i="3"/>
  <c r="O94" i="3" s="1"/>
  <c r="C13" i="17" s="1"/>
  <c r="L44" i="3"/>
  <c r="L64" i="3"/>
  <c r="L84" i="3"/>
  <c r="L24" i="3"/>
  <c r="L14" i="3"/>
  <c r="L34" i="3"/>
  <c r="M44" i="3"/>
  <c r="O44" i="3" s="1"/>
  <c r="C8" i="17" s="1"/>
  <c r="L54" i="3"/>
  <c r="L104" i="3"/>
  <c r="L74" i="3"/>
  <c r="M24" i="3"/>
  <c r="O24" i="3" s="1"/>
  <c r="C6" i="17" s="1"/>
  <c r="F6" i="17" s="1"/>
  <c r="L114" i="3"/>
  <c r="L94" i="3"/>
  <c r="M14" i="3"/>
  <c r="O14" i="3" s="1"/>
  <c r="C5" i="17" s="1"/>
  <c r="F5" i="17" s="1"/>
  <c r="M34" i="3"/>
  <c r="O34" i="3" s="1"/>
  <c r="C7" i="17" s="1"/>
  <c r="F7" i="17" s="1"/>
  <c r="N34" i="4"/>
  <c r="N24" i="4"/>
  <c r="N14" i="4"/>
  <c r="N4" i="4"/>
  <c r="M114" i="3"/>
  <c r="O114" i="3" s="1"/>
  <c r="C15" i="17" s="1"/>
  <c r="M104" i="3"/>
  <c r="O104" i="3" s="1"/>
  <c r="C14" i="17" s="1"/>
  <c r="M84" i="3"/>
  <c r="O84" i="3" s="1"/>
  <c r="C12" i="17" s="1"/>
  <c r="M54" i="3"/>
  <c r="M64" i="3"/>
  <c r="O64" i="3" s="1"/>
  <c r="C10" i="17" s="1"/>
  <c r="F10" i="17" s="1"/>
  <c r="M74" i="3"/>
  <c r="O74" i="3" s="1"/>
  <c r="C11" i="17" s="1"/>
  <c r="M4" i="2"/>
  <c r="M14" i="2"/>
  <c r="M24" i="2"/>
  <c r="M34" i="2"/>
  <c r="M44" i="2"/>
  <c r="M54" i="2"/>
  <c r="O54" i="2" s="1"/>
  <c r="C9" i="15" s="1"/>
  <c r="F9" i="15" s="1"/>
  <c r="M64" i="2"/>
  <c r="O64" i="2" s="1"/>
  <c r="C10" i="15" s="1"/>
  <c r="M74" i="2"/>
  <c r="O74" i="2" s="1"/>
  <c r="G93" i="1"/>
  <c r="J93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K84" i="1"/>
  <c r="G84" i="1"/>
  <c r="J84" i="1" s="1"/>
  <c r="F8" i="17" l="1"/>
  <c r="F12" i="17"/>
  <c r="F13" i="17"/>
  <c r="O54" i="3"/>
  <c r="C9" i="17" s="1"/>
  <c r="F9" i="17" s="1"/>
  <c r="M6" i="17" s="1"/>
  <c r="F11" i="17"/>
  <c r="N4" i="3"/>
  <c r="N124" i="3"/>
  <c r="N134" i="3"/>
  <c r="O24" i="2"/>
  <c r="C6" i="15" s="1"/>
  <c r="F6" i="15" s="1"/>
  <c r="N104" i="2"/>
  <c r="N94" i="2"/>
  <c r="O44" i="2"/>
  <c r="C8" i="15" s="1"/>
  <c r="F8" i="15" s="1"/>
  <c r="N124" i="2"/>
  <c r="O34" i="2"/>
  <c r="C7" i="15" s="1"/>
  <c r="F7" i="15" s="1"/>
  <c r="N114" i="2"/>
  <c r="F4" i="18"/>
  <c r="J8" i="19" s="1"/>
  <c r="C5" i="18"/>
  <c r="F5" i="18" s="1"/>
  <c r="F15" i="17"/>
  <c r="F16" i="17"/>
  <c r="F14" i="17"/>
  <c r="F17" i="17"/>
  <c r="F12" i="15"/>
  <c r="C11" i="15"/>
  <c r="O4" i="2"/>
  <c r="N84" i="2"/>
  <c r="O14" i="2"/>
  <c r="N74" i="2"/>
  <c r="N64" i="2"/>
  <c r="N54" i="2"/>
  <c r="N34" i="2"/>
  <c r="N14" i="2"/>
  <c r="N44" i="2"/>
  <c r="N24" i="2"/>
  <c r="N4" i="2"/>
  <c r="N44" i="3"/>
  <c r="N74" i="3"/>
  <c r="N64" i="3"/>
  <c r="N84" i="3"/>
  <c r="N54" i="3"/>
  <c r="N34" i="3"/>
  <c r="N24" i="3"/>
  <c r="N94" i="3"/>
  <c r="N104" i="3"/>
  <c r="N114" i="3"/>
  <c r="N14" i="3"/>
  <c r="M84" i="1"/>
  <c r="I7" i="19" l="1"/>
  <c r="G6" i="19"/>
  <c r="G5" i="18"/>
  <c r="G10" i="17"/>
  <c r="I4" i="19"/>
  <c r="G6" i="18"/>
  <c r="G7" i="18"/>
  <c r="G4" i="18"/>
  <c r="G8" i="17"/>
  <c r="I6" i="19"/>
  <c r="G12" i="17"/>
  <c r="G11" i="17"/>
  <c r="G14" i="17"/>
  <c r="G9" i="17"/>
  <c r="G5" i="17"/>
  <c r="G13" i="17"/>
  <c r="G15" i="17"/>
  <c r="G7" i="17"/>
  <c r="G16" i="17"/>
  <c r="G4" i="17"/>
  <c r="G6" i="17"/>
  <c r="G17" i="17"/>
  <c r="F10" i="15"/>
  <c r="C4" i="15"/>
  <c r="F4" i="15" s="1"/>
  <c r="F11" i="15"/>
  <c r="C5" i="15"/>
  <c r="F5" i="15" s="1"/>
  <c r="O8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G96" i="1"/>
  <c r="J96" i="1" s="1"/>
  <c r="G95" i="1"/>
  <c r="J95" i="1" s="1"/>
  <c r="K94" i="1"/>
  <c r="G94" i="1"/>
  <c r="J9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K74" i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K64" i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K54" i="1"/>
  <c r="G54" i="1"/>
  <c r="J54" i="1" s="1"/>
  <c r="G44" i="1"/>
  <c r="J44" i="1" s="1"/>
  <c r="K44" i="1"/>
  <c r="J45" i="1"/>
  <c r="J46" i="1"/>
  <c r="J47" i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K34" i="1"/>
  <c r="G34" i="1"/>
  <c r="J34" i="1" s="1"/>
  <c r="G16" i="15" l="1"/>
  <c r="G14" i="15"/>
  <c r="G15" i="15"/>
  <c r="G13" i="15"/>
  <c r="G4" i="15"/>
  <c r="G9" i="15"/>
  <c r="G10" i="15"/>
  <c r="G4" i="19"/>
  <c r="G8" i="15"/>
  <c r="G7" i="15"/>
  <c r="G5" i="15"/>
  <c r="G12" i="15"/>
  <c r="G11" i="15"/>
  <c r="G6" i="15"/>
  <c r="N8" i="17"/>
  <c r="N6" i="17"/>
  <c r="N4" i="17"/>
  <c r="N7" i="17"/>
  <c r="N5" i="17"/>
  <c r="I8" i="19"/>
  <c r="C12" i="16"/>
  <c r="F12" i="16" s="1"/>
  <c r="J7" i="19"/>
  <c r="N5" i="18"/>
  <c r="N4" i="18"/>
  <c r="I5" i="19"/>
  <c r="M44" i="1"/>
  <c r="M94" i="1"/>
  <c r="M74" i="1"/>
  <c r="M64" i="1"/>
  <c r="M54" i="1"/>
  <c r="M34" i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K24" i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K14" i="1"/>
  <c r="G14" i="1"/>
  <c r="J14" i="1" s="1"/>
  <c r="K4" i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G5" i="1"/>
  <c r="J5" i="1" s="1"/>
  <c r="J4" i="1"/>
  <c r="N5" i="15" l="1"/>
  <c r="G7" i="19"/>
  <c r="N4" i="15"/>
  <c r="N6" i="15"/>
  <c r="N7" i="15"/>
  <c r="G8" i="19"/>
  <c r="K8" i="19" s="1"/>
  <c r="L14" i="1"/>
  <c r="O64" i="1"/>
  <c r="L94" i="1"/>
  <c r="O74" i="1"/>
  <c r="C11" i="16" s="1"/>
  <c r="F11" i="16" s="1"/>
  <c r="L54" i="1"/>
  <c r="L34" i="1"/>
  <c r="O34" i="1"/>
  <c r="C7" i="16" s="1"/>
  <c r="O44" i="1"/>
  <c r="L74" i="1"/>
  <c r="L24" i="1"/>
  <c r="L4" i="1"/>
  <c r="L84" i="1"/>
  <c r="O54" i="1"/>
  <c r="C9" i="16" s="1"/>
  <c r="O94" i="1"/>
  <c r="L64" i="1"/>
  <c r="L44" i="1"/>
  <c r="M4" i="1"/>
  <c r="O4" i="1" s="1"/>
  <c r="M14" i="1"/>
  <c r="M24" i="1"/>
  <c r="C8" i="16" l="1"/>
  <c r="C10" i="16"/>
  <c r="F10" i="16" s="1"/>
  <c r="F7" i="16"/>
  <c r="H4" i="19" s="1"/>
  <c r="C13" i="16"/>
  <c r="F13" i="16" s="1"/>
  <c r="N64" i="1"/>
  <c r="N54" i="1"/>
  <c r="N74" i="1"/>
  <c r="O14" i="1"/>
  <c r="N14" i="1"/>
  <c r="N4" i="1"/>
  <c r="N84" i="1"/>
  <c r="N94" i="1"/>
  <c r="O24" i="1"/>
  <c r="C6" i="16" s="1"/>
  <c r="F6" i="16" s="1"/>
  <c r="N24" i="1"/>
  <c r="N44" i="1"/>
  <c r="N34" i="1"/>
  <c r="F9" i="16" l="1"/>
  <c r="C5" i="16"/>
  <c r="F5" i="16" s="1"/>
  <c r="F8" i="16"/>
  <c r="C4" i="16"/>
  <c r="F4" i="16" s="1"/>
  <c r="H6" i="19"/>
  <c r="G12" i="16" l="1"/>
  <c r="G4" i="16"/>
  <c r="G11" i="16"/>
  <c r="G10" i="16"/>
  <c r="G9" i="16"/>
  <c r="G8" i="16"/>
  <c r="G7" i="16"/>
  <c r="G6" i="16"/>
  <c r="G13" i="16"/>
  <c r="G5" i="16"/>
  <c r="H5" i="19"/>
  <c r="L4" i="19" l="1"/>
  <c r="L7" i="19"/>
  <c r="L6" i="19"/>
  <c r="L8" i="19"/>
  <c r="N5" i="16"/>
  <c r="N4" i="16"/>
  <c r="N8" i="16"/>
  <c r="N7" i="16"/>
  <c r="N6" i="16"/>
  <c r="H7" i="19"/>
  <c r="H8" i="19"/>
  <c r="L5" i="19" l="1"/>
</calcChain>
</file>

<file path=xl/sharedStrings.xml><?xml version="1.0" encoding="utf-8"?>
<sst xmlns="http://schemas.openxmlformats.org/spreadsheetml/2006/main" count="736" uniqueCount="115">
  <si>
    <t>2022 National 4-H Western Heritage Championship</t>
  </si>
  <si>
    <t>Junior Division - Shoot</t>
  </si>
  <si>
    <t>State</t>
  </si>
  <si>
    <t>Participant</t>
  </si>
  <si>
    <t xml:space="preserve">Stage </t>
  </si>
  <si>
    <t>Raw Time</t>
  </si>
  <si>
    <t xml:space="preserve">Bonus </t>
  </si>
  <si>
    <t>Misses</t>
  </si>
  <si>
    <t>Misses Penalty</t>
  </si>
  <si>
    <t>Procedural</t>
  </si>
  <si>
    <t>Safety Violation</t>
  </si>
  <si>
    <t>Final Time</t>
  </si>
  <si>
    <t>Total Misses</t>
  </si>
  <si>
    <t>Misses Rank</t>
  </si>
  <si>
    <t>Total Time</t>
  </si>
  <si>
    <t>Time Rank</t>
  </si>
  <si>
    <t xml:space="preserve">Points Received </t>
  </si>
  <si>
    <t>Montana</t>
  </si>
  <si>
    <t>Top Time</t>
  </si>
  <si>
    <t>Giarratana, Guido</t>
  </si>
  <si>
    <t>Hershey, Judah</t>
  </si>
  <si>
    <t>Utah</t>
  </si>
  <si>
    <t>West, Sylvan</t>
  </si>
  <si>
    <t>Intermediate Division - Shoot</t>
  </si>
  <si>
    <t>Missouri</t>
  </si>
  <si>
    <t>Bergsieker, Mason</t>
  </si>
  <si>
    <t>Diamond, Adalee</t>
  </si>
  <si>
    <t>Dieckmann, Miles</t>
  </si>
  <si>
    <t>Gamble, Danica</t>
  </si>
  <si>
    <t>Howerton, Lucy</t>
  </si>
  <si>
    <t>Jaques, Mackey</t>
  </si>
  <si>
    <t>Mann, Wyatt</t>
  </si>
  <si>
    <t>Colorado</t>
  </si>
  <si>
    <t>Strobel, Tucker</t>
  </si>
  <si>
    <t>West, Ivory</t>
  </si>
  <si>
    <t>Senior Rimfire Division - Shoot</t>
  </si>
  <si>
    <t>Brashear, Aubrey</t>
  </si>
  <si>
    <t>Griswold, Cooper</t>
  </si>
  <si>
    <t>Keller, Edward</t>
  </si>
  <si>
    <t>Kittle, Bryce</t>
  </si>
  <si>
    <t>McDowell, Maddy</t>
  </si>
  <si>
    <t>Pinkham, Logan</t>
  </si>
  <si>
    <t>Prati, Aaron</t>
  </si>
  <si>
    <t>Senior Central Fire Division - Shoot .38 Caliber</t>
  </si>
  <si>
    <t>Dieckmann, Martin</t>
  </si>
  <si>
    <t>Hershey, Jacob</t>
  </si>
  <si>
    <t>Junior Division - Interview</t>
  </si>
  <si>
    <t>Points</t>
  </si>
  <si>
    <t>Percentage Points</t>
  </si>
  <si>
    <t xml:space="preserve">Rank </t>
  </si>
  <si>
    <t>Howerton, Sarah</t>
  </si>
  <si>
    <t>Highest Score</t>
  </si>
  <si>
    <t>Intermediate Division - Interview</t>
  </si>
  <si>
    <t>Final (Tie Breaker)</t>
  </si>
  <si>
    <t>Senior Division - Interview</t>
  </si>
  <si>
    <t>Junior Division - Test</t>
  </si>
  <si>
    <t>Intermediate Division - Test</t>
  </si>
  <si>
    <t>Keller, Albert</t>
  </si>
  <si>
    <t>Senior Division - Test</t>
  </si>
  <si>
    <t>Junior Division - Overall</t>
  </si>
  <si>
    <t>Shooting</t>
  </si>
  <si>
    <t>Interview</t>
  </si>
  <si>
    <t>Test</t>
  </si>
  <si>
    <t>Total Points</t>
  </si>
  <si>
    <t>Overall Rank</t>
  </si>
  <si>
    <t># Competitors</t>
  </si>
  <si>
    <t>Rank</t>
  </si>
  <si>
    <t>Intermediate Division - Overall</t>
  </si>
  <si>
    <t>Senior Rimfire Division - Overall</t>
  </si>
  <si>
    <t>Senior Central Fire Division - Overall</t>
  </si>
  <si>
    <t>State - Overall</t>
  </si>
  <si>
    <t>Junior</t>
  </si>
  <si>
    <t>Intermediate</t>
  </si>
  <si>
    <t>Senior Rimfire</t>
  </si>
  <si>
    <t>Senior Center Fire</t>
  </si>
  <si>
    <t>Total youth</t>
  </si>
  <si>
    <t>Junior Points</t>
  </si>
  <si>
    <t>Intermediate Points</t>
  </si>
  <si>
    <t>Senior RF Points</t>
  </si>
  <si>
    <t>Senior CF Points</t>
  </si>
  <si>
    <t>2023 National 4-H Western Heritage Championship</t>
  </si>
  <si>
    <t>MO</t>
  </si>
  <si>
    <t>Angle, Colby</t>
  </si>
  <si>
    <t>Bergsieker, Max</t>
  </si>
  <si>
    <t>Diamond, Emeelia</t>
  </si>
  <si>
    <t>UT</t>
  </si>
  <si>
    <t>Everitt, John</t>
  </si>
  <si>
    <t>Everitt, Roy</t>
  </si>
  <si>
    <t>KS</t>
  </si>
  <si>
    <t>Fisher, Emmet</t>
  </si>
  <si>
    <t>Fisher, Grace</t>
  </si>
  <si>
    <t>Fisher, Sarah</t>
  </si>
  <si>
    <t>MI</t>
  </si>
  <si>
    <t>MT</t>
  </si>
  <si>
    <t>Mann, ChloeeLynn</t>
  </si>
  <si>
    <t>Strobel, Dallas</t>
  </si>
  <si>
    <t>Everitt, Wally</t>
  </si>
  <si>
    <t>Fisher, Jenna</t>
  </si>
  <si>
    <t>Hershey, Eliza</t>
  </si>
  <si>
    <t>CO</t>
  </si>
  <si>
    <t>Bedord, Bryce</t>
  </si>
  <si>
    <t>Gambel, Danica</t>
  </si>
  <si>
    <t>Lange, Kansas</t>
  </si>
  <si>
    <t>Mann, JD</t>
  </si>
  <si>
    <t>Rinebarger, Brayden</t>
  </si>
  <si>
    <t>Suter, Aubrey</t>
  </si>
  <si>
    <t xml:space="preserve">Brashear, Aubrey </t>
  </si>
  <si>
    <t>KA</t>
  </si>
  <si>
    <t xml:space="preserve">Lange, Kansas </t>
  </si>
  <si>
    <t xml:space="preserve">McDowell, Maddy </t>
  </si>
  <si>
    <t xml:space="preserve">Pinkham, Logan </t>
  </si>
  <si>
    <t xml:space="preserve">Prati, Aaron </t>
  </si>
  <si>
    <t xml:space="preserve">Suter, Aubrey </t>
  </si>
  <si>
    <t>Kansas</t>
  </si>
  <si>
    <t xml:space="preserve">Diamond, Adalee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</si>
</sst>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7" borderId="9" applyNumberFormat="0" applyFont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12" borderId="6" xfId="6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0" fontId="3" fillId="8" borderId="11" xfId="2" applyFont="1" applyBorder="1" applyAlignment="1">
      <alignment horizontal="center" vertical="center"/>
    </xf>
    <xf numFmtId="0" fontId="3" fillId="8" borderId="11" xfId="2" applyFont="1" applyBorder="1" applyAlignment="1">
      <alignment horizontal="center" vertical="center" wrapText="1"/>
    </xf>
    <xf numFmtId="0" fontId="3" fillId="9" borderId="11" xfId="3" applyFont="1" applyBorder="1" applyAlignment="1">
      <alignment horizontal="center" vertical="center" wrapText="1"/>
    </xf>
    <xf numFmtId="0" fontId="3" fillId="9" borderId="11" xfId="3" applyFont="1" applyBorder="1" applyAlignment="1">
      <alignment horizontal="center" vertical="center"/>
    </xf>
    <xf numFmtId="0" fontId="3" fillId="12" borderId="11" xfId="6" applyFont="1" applyBorder="1" applyAlignment="1">
      <alignment horizontal="center" vertical="center"/>
    </xf>
    <xf numFmtId="0" fontId="3" fillId="11" borderId="11" xfId="5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1" fillId="0" borderId="0" xfId="0" applyFont="1"/>
    <xf numFmtId="0" fontId="0" fillId="0" borderId="13" xfId="0" applyBorder="1"/>
    <xf numFmtId="0" fontId="0" fillId="14" borderId="13" xfId="0" applyFill="1" applyBorder="1"/>
    <xf numFmtId="0" fontId="4" fillId="0" borderId="13" xfId="0" applyFont="1" applyBorder="1"/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2" borderId="6" xfId="0" applyFill="1" applyBorder="1" applyAlignment="1">
      <alignment horizontal="center" vertical="center"/>
    </xf>
    <xf numFmtId="0" fontId="5" fillId="9" borderId="6" xfId="3" applyBorder="1" applyAlignment="1">
      <alignment horizontal="center" vertical="center"/>
    </xf>
    <xf numFmtId="0" fontId="5" fillId="10" borderId="6" xfId="4" applyBorder="1" applyAlignment="1">
      <alignment horizontal="center" vertical="center"/>
    </xf>
    <xf numFmtId="0" fontId="3" fillId="7" borderId="6" xfId="1" applyFont="1" applyBorder="1" applyAlignment="1">
      <alignment horizontal="center" vertical="center" wrapText="1"/>
    </xf>
    <xf numFmtId="0" fontId="0" fillId="12" borderId="7" xfId="6" applyFont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2" borderId="11" xfId="6" applyFont="1" applyBorder="1" applyAlignment="1">
      <alignment horizontal="center" vertical="center"/>
    </xf>
    <xf numFmtId="0" fontId="0" fillId="0" borderId="16" xfId="0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4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7">
    <cellStyle name="40% - Accent1" xfId="2" builtinId="31"/>
    <cellStyle name="40% - Accent2" xfId="3" builtinId="35"/>
    <cellStyle name="40% - Accent3" xfId="4" builtinId="39"/>
    <cellStyle name="40% - Accent4" xfId="5" builtinId="43"/>
    <cellStyle name="40% - Accent6" xfId="6" builtinId="51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3"/>
  <sheetViews>
    <sheetView topLeftCell="A27" workbookViewId="0">
      <selection activeCell="B74" sqref="B74:B83"/>
    </sheetView>
  </sheetViews>
  <sheetFormatPr defaultRowHeight="15" x14ac:dyDescent="0.25"/>
  <cols>
    <col min="2" max="2" width="18.28515625" customWidth="1"/>
    <col min="3" max="3" width="9.140625" style="2"/>
    <col min="4" max="4" width="11" customWidth="1"/>
    <col min="7" max="7" width="10.7109375" customWidth="1"/>
    <col min="8" max="8" width="9.85546875" customWidth="1"/>
  </cols>
  <sheetData>
    <row r="1" spans="1:18" s="54" customFormat="1" ht="27" customHeight="1" x14ac:dyDescent="0.25">
      <c r="A1" s="53" t="s">
        <v>80</v>
      </c>
    </row>
    <row r="2" spans="1:18" s="54" customFormat="1" x14ac:dyDescent="0.25">
      <c r="A2" s="55" t="s">
        <v>1</v>
      </c>
    </row>
    <row r="3" spans="1:18" s="1" customFormat="1" ht="26.25" customHeight="1" x14ac:dyDescent="0.25">
      <c r="A3" s="27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28" t="s">
        <v>9</v>
      </c>
      <c r="I3" s="29" t="s">
        <v>10</v>
      </c>
      <c r="J3" s="28" t="s">
        <v>11</v>
      </c>
      <c r="K3" s="30" t="s">
        <v>12</v>
      </c>
      <c r="L3" s="30" t="s">
        <v>13</v>
      </c>
      <c r="M3" s="31" t="s">
        <v>14</v>
      </c>
      <c r="N3" s="32" t="s">
        <v>15</v>
      </c>
      <c r="O3" s="33" t="s">
        <v>16</v>
      </c>
    </row>
    <row r="4" spans="1:18" x14ac:dyDescent="0.25">
      <c r="A4" s="52" t="s">
        <v>81</v>
      </c>
      <c r="B4" s="52" t="s">
        <v>82</v>
      </c>
      <c r="C4" s="34">
        <v>1</v>
      </c>
      <c r="D4" s="35">
        <v>25.15</v>
      </c>
      <c r="E4" s="35"/>
      <c r="F4" s="35"/>
      <c r="G4" s="35">
        <f t="shared" ref="G4:G67" si="0">PRODUCT(F4*5)</f>
        <v>0</v>
      </c>
      <c r="H4" s="35"/>
      <c r="I4" s="35"/>
      <c r="J4" s="35">
        <f t="shared" ref="J4:J57" si="1">SUM(D4,G4,H4*10,I4*10)-(E4*10)</f>
        <v>25.15</v>
      </c>
      <c r="K4" s="52">
        <f>SUM(F4:F13)</f>
        <v>10</v>
      </c>
      <c r="L4" s="52">
        <f>_xlfn.RANK.EQ(K4,K4:K93,1)</f>
        <v>6</v>
      </c>
      <c r="M4" s="52">
        <f>SUM(J4:J13)</f>
        <v>367.34</v>
      </c>
      <c r="N4" s="52">
        <f>_xlfn.RANK.EQ(M4,M4:M93,1)</f>
        <v>3</v>
      </c>
      <c r="O4" s="52">
        <f>Q7/M4*100</f>
        <v>68.010562421734647</v>
      </c>
    </row>
    <row r="5" spans="1:18" ht="15.75" customHeight="1" thickBot="1" x14ac:dyDescent="0.3">
      <c r="A5" s="52"/>
      <c r="B5" s="52"/>
      <c r="C5" s="34">
        <v>2</v>
      </c>
      <c r="D5" s="35">
        <v>37.28</v>
      </c>
      <c r="E5" s="35"/>
      <c r="F5" s="35">
        <v>1</v>
      </c>
      <c r="G5" s="35">
        <f t="shared" si="0"/>
        <v>5</v>
      </c>
      <c r="H5" s="35"/>
      <c r="I5" s="35"/>
      <c r="J5" s="35">
        <f t="shared" si="1"/>
        <v>42.28</v>
      </c>
      <c r="K5" s="52"/>
      <c r="L5" s="52"/>
      <c r="M5" s="52"/>
      <c r="N5" s="52"/>
      <c r="O5" s="52"/>
    </row>
    <row r="6" spans="1:18" x14ac:dyDescent="0.25">
      <c r="A6" s="52"/>
      <c r="B6" s="52"/>
      <c r="C6" s="34">
        <v>3</v>
      </c>
      <c r="D6" s="35">
        <v>31.71</v>
      </c>
      <c r="E6" s="35"/>
      <c r="F6" s="35">
        <v>1</v>
      </c>
      <c r="G6" s="35">
        <f t="shared" si="0"/>
        <v>5</v>
      </c>
      <c r="H6" s="35"/>
      <c r="I6" s="35"/>
      <c r="J6" s="35">
        <f t="shared" si="1"/>
        <v>36.71</v>
      </c>
      <c r="K6" s="52"/>
      <c r="L6" s="52"/>
      <c r="M6" s="52"/>
      <c r="N6" s="52"/>
      <c r="O6" s="52"/>
      <c r="Q6" s="56" t="s">
        <v>18</v>
      </c>
      <c r="R6" s="57"/>
    </row>
    <row r="7" spans="1:18" ht="15.75" customHeight="1" thickBot="1" x14ac:dyDescent="0.3">
      <c r="A7" s="52"/>
      <c r="B7" s="52"/>
      <c r="C7" s="34">
        <v>4</v>
      </c>
      <c r="D7" s="35">
        <v>33.869999999999997</v>
      </c>
      <c r="E7" s="35"/>
      <c r="F7" s="35">
        <v>1</v>
      </c>
      <c r="G7" s="35">
        <f t="shared" si="0"/>
        <v>5</v>
      </c>
      <c r="H7" s="35"/>
      <c r="I7" s="35"/>
      <c r="J7" s="35">
        <f t="shared" si="1"/>
        <v>38.869999999999997</v>
      </c>
      <c r="K7" s="52"/>
      <c r="L7" s="52"/>
      <c r="M7" s="52"/>
      <c r="N7" s="52"/>
      <c r="O7" s="52"/>
      <c r="Q7" s="58">
        <v>249.83</v>
      </c>
      <c r="R7" s="59"/>
    </row>
    <row r="8" spans="1:18" x14ac:dyDescent="0.25">
      <c r="A8" s="52"/>
      <c r="B8" s="52"/>
      <c r="C8" s="34">
        <v>5</v>
      </c>
      <c r="D8" s="35">
        <v>34.19</v>
      </c>
      <c r="E8" s="35"/>
      <c r="F8" s="35"/>
      <c r="G8" s="35">
        <f t="shared" si="0"/>
        <v>0</v>
      </c>
      <c r="H8" s="35"/>
      <c r="I8" s="35"/>
      <c r="J8" s="35">
        <f t="shared" si="1"/>
        <v>34.19</v>
      </c>
      <c r="K8" s="52"/>
      <c r="L8" s="52"/>
      <c r="M8" s="52"/>
      <c r="N8" s="52"/>
      <c r="O8" s="52"/>
    </row>
    <row r="9" spans="1:18" x14ac:dyDescent="0.25">
      <c r="A9" s="52"/>
      <c r="B9" s="52"/>
      <c r="C9" s="34">
        <v>6</v>
      </c>
      <c r="D9" s="35">
        <v>29.65</v>
      </c>
      <c r="E9" s="35"/>
      <c r="F9" s="35">
        <v>2</v>
      </c>
      <c r="G9" s="35">
        <f t="shared" si="0"/>
        <v>10</v>
      </c>
      <c r="H9" s="35"/>
      <c r="I9" s="35"/>
      <c r="J9" s="35">
        <f t="shared" si="1"/>
        <v>39.65</v>
      </c>
      <c r="K9" s="52"/>
      <c r="L9" s="52"/>
      <c r="M9" s="52"/>
      <c r="N9" s="52"/>
      <c r="O9" s="52"/>
      <c r="Q9" s="10"/>
      <c r="R9" s="10"/>
    </row>
    <row r="10" spans="1:18" x14ac:dyDescent="0.25">
      <c r="A10" s="52"/>
      <c r="B10" s="52"/>
      <c r="C10" s="34">
        <v>7</v>
      </c>
      <c r="D10" s="35">
        <v>30.7</v>
      </c>
      <c r="E10" s="35"/>
      <c r="F10" s="35"/>
      <c r="G10" s="35">
        <f t="shared" si="0"/>
        <v>0</v>
      </c>
      <c r="H10" s="35">
        <v>1</v>
      </c>
      <c r="I10" s="35"/>
      <c r="J10" s="35">
        <f t="shared" si="1"/>
        <v>40.700000000000003</v>
      </c>
      <c r="K10" s="52"/>
      <c r="L10" s="52"/>
      <c r="M10" s="52"/>
      <c r="N10" s="52"/>
      <c r="O10" s="52"/>
      <c r="Q10" s="10"/>
      <c r="R10" s="10"/>
    </row>
    <row r="11" spans="1:18" x14ac:dyDescent="0.25">
      <c r="A11" s="52"/>
      <c r="B11" s="52"/>
      <c r="C11" s="34">
        <v>8</v>
      </c>
      <c r="D11" s="35">
        <v>28.01</v>
      </c>
      <c r="E11" s="35"/>
      <c r="F11" s="35">
        <v>1</v>
      </c>
      <c r="G11" s="35">
        <f t="shared" si="0"/>
        <v>5</v>
      </c>
      <c r="H11" s="35"/>
      <c r="I11" s="35"/>
      <c r="J11" s="35">
        <f t="shared" si="1"/>
        <v>33.010000000000005</v>
      </c>
      <c r="K11" s="52"/>
      <c r="L11" s="52"/>
      <c r="M11" s="52"/>
      <c r="N11" s="52"/>
      <c r="O11" s="52"/>
      <c r="Q11" s="10"/>
      <c r="R11" s="10"/>
    </row>
    <row r="12" spans="1:18" x14ac:dyDescent="0.25">
      <c r="A12" s="52"/>
      <c r="B12" s="52"/>
      <c r="C12" s="34">
        <v>9</v>
      </c>
      <c r="D12" s="35">
        <v>28.59</v>
      </c>
      <c r="E12" s="35"/>
      <c r="F12" s="35"/>
      <c r="G12" s="35">
        <f t="shared" si="0"/>
        <v>0</v>
      </c>
      <c r="H12" s="35"/>
      <c r="I12" s="35"/>
      <c r="J12" s="35">
        <f t="shared" si="1"/>
        <v>28.59</v>
      </c>
      <c r="K12" s="52"/>
      <c r="L12" s="52"/>
      <c r="M12" s="52"/>
      <c r="N12" s="52"/>
      <c r="O12" s="52"/>
      <c r="Q12" s="10"/>
      <c r="R12" s="10"/>
    </row>
    <row r="13" spans="1:18" x14ac:dyDescent="0.25">
      <c r="A13" s="52"/>
      <c r="B13" s="52"/>
      <c r="C13" s="34">
        <v>10</v>
      </c>
      <c r="D13" s="35">
        <v>28.19</v>
      </c>
      <c r="E13" s="35"/>
      <c r="F13" s="35">
        <v>4</v>
      </c>
      <c r="G13" s="35">
        <f t="shared" si="0"/>
        <v>20</v>
      </c>
      <c r="H13" s="35"/>
      <c r="I13" s="35"/>
      <c r="J13" s="35">
        <f t="shared" si="1"/>
        <v>48.19</v>
      </c>
      <c r="K13" s="52"/>
      <c r="L13" s="52"/>
      <c r="M13" s="52"/>
      <c r="N13" s="52"/>
      <c r="O13" s="52"/>
      <c r="Q13" s="10"/>
      <c r="R13" s="10"/>
    </row>
    <row r="14" spans="1:18" x14ac:dyDescent="0.25">
      <c r="A14" s="52" t="s">
        <v>81</v>
      </c>
      <c r="B14" s="52" t="s">
        <v>83</v>
      </c>
      <c r="C14" s="34">
        <v>1</v>
      </c>
      <c r="D14" s="35">
        <v>19.93</v>
      </c>
      <c r="E14" s="35"/>
      <c r="F14" s="35"/>
      <c r="G14" s="35">
        <f t="shared" si="0"/>
        <v>0</v>
      </c>
      <c r="H14" s="35"/>
      <c r="I14" s="35"/>
      <c r="J14" s="35">
        <f t="shared" si="1"/>
        <v>19.93</v>
      </c>
      <c r="K14" s="52">
        <f>SUM(F14:F23)</f>
        <v>4</v>
      </c>
      <c r="L14" s="52">
        <f>_xlfn.RANK.EQ(K14,K4:K93,1)</f>
        <v>1</v>
      </c>
      <c r="M14" s="52">
        <f>SUM(J14:J23)</f>
        <v>322.22999999999996</v>
      </c>
      <c r="N14" s="52">
        <f>_xlfn.RANK.EQ(M14,M4:M93,1)</f>
        <v>2</v>
      </c>
      <c r="O14" s="52">
        <f>Q7/M14*100</f>
        <v>77.531576824007715</v>
      </c>
      <c r="Q14" s="10"/>
      <c r="R14" s="10"/>
    </row>
    <row r="15" spans="1:18" ht="15" customHeight="1" x14ac:dyDescent="0.25">
      <c r="A15" s="52"/>
      <c r="B15" s="52"/>
      <c r="C15" s="34">
        <v>2</v>
      </c>
      <c r="D15" s="35">
        <v>34.01</v>
      </c>
      <c r="E15" s="35">
        <v>0.5</v>
      </c>
      <c r="F15" s="35"/>
      <c r="G15" s="35">
        <f t="shared" si="0"/>
        <v>0</v>
      </c>
      <c r="H15" s="35"/>
      <c r="I15" s="35"/>
      <c r="J15" s="35">
        <f t="shared" si="1"/>
        <v>29.009999999999998</v>
      </c>
      <c r="K15" s="52"/>
      <c r="L15" s="52"/>
      <c r="M15" s="52"/>
      <c r="N15" s="52"/>
      <c r="O15" s="52"/>
    </row>
    <row r="16" spans="1:18" x14ac:dyDescent="0.25">
      <c r="A16" s="52"/>
      <c r="B16" s="52"/>
      <c r="C16" s="34">
        <v>3</v>
      </c>
      <c r="D16" s="35">
        <v>31.48</v>
      </c>
      <c r="E16" s="35"/>
      <c r="F16" s="35"/>
      <c r="G16" s="35">
        <f t="shared" si="0"/>
        <v>0</v>
      </c>
      <c r="H16" s="35"/>
      <c r="I16" s="35"/>
      <c r="J16" s="35">
        <f t="shared" si="1"/>
        <v>31.48</v>
      </c>
      <c r="K16" s="52"/>
      <c r="L16" s="52"/>
      <c r="M16" s="52"/>
      <c r="N16" s="52"/>
      <c r="O16" s="52"/>
    </row>
    <row r="17" spans="1:16" x14ac:dyDescent="0.25">
      <c r="A17" s="52"/>
      <c r="B17" s="52"/>
      <c r="C17" s="34">
        <v>4</v>
      </c>
      <c r="D17" s="35">
        <v>28.68</v>
      </c>
      <c r="E17" s="35"/>
      <c r="F17" s="35"/>
      <c r="G17" s="35">
        <f t="shared" si="0"/>
        <v>0</v>
      </c>
      <c r="H17" s="35"/>
      <c r="I17" s="35"/>
      <c r="J17" s="35">
        <f t="shared" si="1"/>
        <v>28.68</v>
      </c>
      <c r="K17" s="52"/>
      <c r="L17" s="52"/>
      <c r="M17" s="52"/>
      <c r="N17" s="52"/>
      <c r="O17" s="52"/>
    </row>
    <row r="18" spans="1:16" x14ac:dyDescent="0.25">
      <c r="A18" s="52"/>
      <c r="B18" s="52"/>
      <c r="C18" s="34">
        <v>5</v>
      </c>
      <c r="D18" s="35">
        <v>31.1</v>
      </c>
      <c r="E18" s="35"/>
      <c r="F18" s="35"/>
      <c r="G18" s="35">
        <f t="shared" si="0"/>
        <v>0</v>
      </c>
      <c r="H18" s="35"/>
      <c r="I18" s="35"/>
      <c r="J18" s="35">
        <f t="shared" si="1"/>
        <v>31.1</v>
      </c>
      <c r="K18" s="52"/>
      <c r="L18" s="52"/>
      <c r="M18" s="52"/>
      <c r="N18" s="52"/>
      <c r="O18" s="52"/>
    </row>
    <row r="19" spans="1:16" x14ac:dyDescent="0.25">
      <c r="A19" s="52"/>
      <c r="B19" s="52"/>
      <c r="C19" s="34">
        <v>6</v>
      </c>
      <c r="D19" s="35">
        <v>36.28</v>
      </c>
      <c r="E19" s="35"/>
      <c r="F19" s="35"/>
      <c r="G19" s="35">
        <f t="shared" si="0"/>
        <v>0</v>
      </c>
      <c r="H19" s="35"/>
      <c r="I19" s="35"/>
      <c r="J19" s="35">
        <f t="shared" si="1"/>
        <v>36.28</v>
      </c>
      <c r="K19" s="52"/>
      <c r="L19" s="52"/>
      <c r="M19" s="52"/>
      <c r="N19" s="52"/>
      <c r="O19" s="52"/>
      <c r="P19" s="22"/>
    </row>
    <row r="20" spans="1:16" x14ac:dyDescent="0.25">
      <c r="A20" s="52"/>
      <c r="B20" s="52"/>
      <c r="C20" s="34">
        <v>7</v>
      </c>
      <c r="D20" s="35">
        <v>25.48</v>
      </c>
      <c r="E20" s="35"/>
      <c r="F20" s="35"/>
      <c r="G20" s="35">
        <f t="shared" si="0"/>
        <v>0</v>
      </c>
      <c r="H20" s="35"/>
      <c r="I20" s="35"/>
      <c r="J20" s="35">
        <f t="shared" si="1"/>
        <v>25.48</v>
      </c>
      <c r="K20" s="52"/>
      <c r="L20" s="52"/>
      <c r="M20" s="52"/>
      <c r="N20" s="52"/>
      <c r="O20" s="52"/>
    </row>
    <row r="21" spans="1:16" x14ac:dyDescent="0.25">
      <c r="A21" s="52"/>
      <c r="B21" s="52"/>
      <c r="C21" s="34">
        <v>8</v>
      </c>
      <c r="D21" s="35">
        <v>27.76</v>
      </c>
      <c r="E21" s="35"/>
      <c r="F21" s="35">
        <v>1</v>
      </c>
      <c r="G21" s="35">
        <f t="shared" si="0"/>
        <v>5</v>
      </c>
      <c r="H21" s="35"/>
      <c r="I21" s="35"/>
      <c r="J21" s="35">
        <f t="shared" si="1"/>
        <v>32.760000000000005</v>
      </c>
      <c r="K21" s="52"/>
      <c r="L21" s="52"/>
      <c r="M21" s="52"/>
      <c r="N21" s="52"/>
      <c r="O21" s="52"/>
    </row>
    <row r="22" spans="1:16" x14ac:dyDescent="0.25">
      <c r="A22" s="52"/>
      <c r="B22" s="52"/>
      <c r="C22" s="34">
        <v>9</v>
      </c>
      <c r="D22" s="35">
        <v>24.2</v>
      </c>
      <c r="E22" s="35"/>
      <c r="F22" s="35">
        <v>1</v>
      </c>
      <c r="G22" s="35">
        <f t="shared" si="0"/>
        <v>5</v>
      </c>
      <c r="H22" s="35"/>
      <c r="I22" s="35"/>
      <c r="J22" s="35">
        <f t="shared" si="1"/>
        <v>29.2</v>
      </c>
      <c r="K22" s="52"/>
      <c r="L22" s="52"/>
      <c r="M22" s="52"/>
      <c r="N22" s="52"/>
      <c r="O22" s="52"/>
    </row>
    <row r="23" spans="1:16" x14ac:dyDescent="0.25">
      <c r="A23" s="52"/>
      <c r="B23" s="52"/>
      <c r="C23" s="34">
        <v>10</v>
      </c>
      <c r="D23" s="35">
        <v>48.31</v>
      </c>
      <c r="E23" s="35"/>
      <c r="F23" s="35">
        <v>2</v>
      </c>
      <c r="G23" s="35">
        <f t="shared" si="0"/>
        <v>10</v>
      </c>
      <c r="H23" s="35"/>
      <c r="I23" s="35"/>
      <c r="J23" s="35">
        <f t="shared" si="1"/>
        <v>58.31</v>
      </c>
      <c r="K23" s="52"/>
      <c r="L23" s="52"/>
      <c r="M23" s="52"/>
      <c r="N23" s="52"/>
      <c r="O23" s="52"/>
    </row>
    <row r="24" spans="1:16" x14ac:dyDescent="0.25">
      <c r="A24" s="52" t="s">
        <v>81</v>
      </c>
      <c r="B24" s="52" t="s">
        <v>84</v>
      </c>
      <c r="C24" s="34">
        <v>1</v>
      </c>
      <c r="D24" s="35">
        <v>36.840000000000003</v>
      </c>
      <c r="E24" s="35"/>
      <c r="F24" s="35">
        <v>1</v>
      </c>
      <c r="G24" s="35">
        <f t="shared" si="0"/>
        <v>5</v>
      </c>
      <c r="H24" s="35"/>
      <c r="I24" s="35"/>
      <c r="J24" s="35">
        <f t="shared" si="1"/>
        <v>41.84</v>
      </c>
      <c r="K24" s="52">
        <f>SUM(F24:F33)</f>
        <v>7</v>
      </c>
      <c r="L24" s="52">
        <f>_xlfn.RANK.EQ(K24,K4:K93,1)</f>
        <v>5</v>
      </c>
      <c r="M24" s="52">
        <f>SUM(J24:J33)</f>
        <v>432.27</v>
      </c>
      <c r="N24" s="52">
        <f>_xlfn.RANK.EQ(M24,M4:M93,1)</f>
        <v>4</v>
      </c>
      <c r="O24" s="52">
        <f>Q7/M24*100</f>
        <v>57.794896708075974</v>
      </c>
    </row>
    <row r="25" spans="1:16" x14ac:dyDescent="0.25">
      <c r="A25" s="52"/>
      <c r="B25" s="52"/>
      <c r="C25" s="34">
        <v>2</v>
      </c>
      <c r="D25" s="35">
        <v>18.93</v>
      </c>
      <c r="E25" s="35"/>
      <c r="F25" s="35">
        <v>1</v>
      </c>
      <c r="G25" s="35">
        <f t="shared" si="0"/>
        <v>5</v>
      </c>
      <c r="H25" s="35"/>
      <c r="I25" s="35"/>
      <c r="J25" s="35">
        <f t="shared" si="1"/>
        <v>23.93</v>
      </c>
      <c r="K25" s="52"/>
      <c r="L25" s="52"/>
      <c r="M25" s="52"/>
      <c r="N25" s="52"/>
      <c r="O25" s="52"/>
    </row>
    <row r="26" spans="1:16" x14ac:dyDescent="0.25">
      <c r="A26" s="52"/>
      <c r="B26" s="52"/>
      <c r="C26" s="34">
        <v>3</v>
      </c>
      <c r="D26" s="35">
        <v>46.43</v>
      </c>
      <c r="E26" s="35"/>
      <c r="F26" s="35"/>
      <c r="G26" s="35">
        <f t="shared" si="0"/>
        <v>0</v>
      </c>
      <c r="H26" s="35"/>
      <c r="I26" s="35"/>
      <c r="J26" s="35">
        <f t="shared" si="1"/>
        <v>46.43</v>
      </c>
      <c r="K26" s="52"/>
      <c r="L26" s="52"/>
      <c r="M26" s="52"/>
      <c r="N26" s="52"/>
      <c r="O26" s="52"/>
    </row>
    <row r="27" spans="1:16" x14ac:dyDescent="0.25">
      <c r="A27" s="52"/>
      <c r="B27" s="52"/>
      <c r="C27" s="34">
        <v>4</v>
      </c>
      <c r="D27" s="35">
        <v>45.72</v>
      </c>
      <c r="E27" s="35"/>
      <c r="F27" s="35"/>
      <c r="G27" s="35">
        <f t="shared" si="0"/>
        <v>0</v>
      </c>
      <c r="H27" s="35"/>
      <c r="I27" s="35"/>
      <c r="J27" s="35">
        <f t="shared" si="1"/>
        <v>45.72</v>
      </c>
      <c r="K27" s="52"/>
      <c r="L27" s="52"/>
      <c r="M27" s="52"/>
      <c r="N27" s="52"/>
      <c r="O27" s="52"/>
    </row>
    <row r="28" spans="1:16" x14ac:dyDescent="0.25">
      <c r="A28" s="52"/>
      <c r="B28" s="52"/>
      <c r="C28" s="34">
        <v>5</v>
      </c>
      <c r="D28" s="35">
        <v>46.73</v>
      </c>
      <c r="E28" s="35"/>
      <c r="F28" s="35"/>
      <c r="G28" s="35">
        <f t="shared" si="0"/>
        <v>0</v>
      </c>
      <c r="H28" s="35"/>
      <c r="I28" s="35"/>
      <c r="J28" s="35">
        <f t="shared" si="1"/>
        <v>46.73</v>
      </c>
      <c r="K28" s="52"/>
      <c r="L28" s="52"/>
      <c r="M28" s="52"/>
      <c r="N28" s="52"/>
      <c r="O28" s="52"/>
    </row>
    <row r="29" spans="1:16" x14ac:dyDescent="0.25">
      <c r="A29" s="52"/>
      <c r="B29" s="52"/>
      <c r="C29" s="34">
        <v>6</v>
      </c>
      <c r="D29" s="35">
        <v>40.1</v>
      </c>
      <c r="E29" s="35"/>
      <c r="F29" s="35">
        <v>3</v>
      </c>
      <c r="G29" s="35">
        <f t="shared" si="0"/>
        <v>15</v>
      </c>
      <c r="H29" s="35">
        <v>1</v>
      </c>
      <c r="I29" s="35"/>
      <c r="J29" s="35">
        <f t="shared" si="1"/>
        <v>65.099999999999994</v>
      </c>
      <c r="K29" s="52"/>
      <c r="L29" s="52"/>
      <c r="M29" s="52"/>
      <c r="N29" s="52"/>
      <c r="O29" s="52"/>
    </row>
    <row r="30" spans="1:16" x14ac:dyDescent="0.25">
      <c r="A30" s="52"/>
      <c r="B30" s="52"/>
      <c r="C30" s="34">
        <v>7</v>
      </c>
      <c r="D30" s="35">
        <v>43.03</v>
      </c>
      <c r="E30" s="35"/>
      <c r="F30" s="35">
        <v>1</v>
      </c>
      <c r="G30" s="35">
        <f t="shared" si="0"/>
        <v>5</v>
      </c>
      <c r="H30" s="35"/>
      <c r="I30" s="35"/>
      <c r="J30" s="35">
        <f t="shared" si="1"/>
        <v>48.03</v>
      </c>
      <c r="K30" s="52"/>
      <c r="L30" s="52"/>
      <c r="M30" s="52"/>
      <c r="N30" s="52"/>
      <c r="O30" s="52"/>
    </row>
    <row r="31" spans="1:16" x14ac:dyDescent="0.25">
      <c r="A31" s="52"/>
      <c r="B31" s="52"/>
      <c r="C31" s="34">
        <v>8</v>
      </c>
      <c r="D31" s="35">
        <v>27.23</v>
      </c>
      <c r="E31" s="35"/>
      <c r="F31" s="35"/>
      <c r="G31" s="35">
        <f t="shared" si="0"/>
        <v>0</v>
      </c>
      <c r="H31" s="35"/>
      <c r="I31" s="35"/>
      <c r="J31" s="35">
        <f t="shared" si="1"/>
        <v>27.23</v>
      </c>
      <c r="K31" s="52"/>
      <c r="L31" s="52"/>
      <c r="M31" s="52"/>
      <c r="N31" s="52"/>
      <c r="O31" s="52"/>
    </row>
    <row r="32" spans="1:16" x14ac:dyDescent="0.25">
      <c r="A32" s="52"/>
      <c r="B32" s="52"/>
      <c r="C32" s="34">
        <v>9</v>
      </c>
      <c r="D32" s="35">
        <v>37.61</v>
      </c>
      <c r="E32" s="35"/>
      <c r="F32" s="35">
        <v>1</v>
      </c>
      <c r="G32" s="35">
        <f t="shared" si="0"/>
        <v>5</v>
      </c>
      <c r="H32" s="35"/>
      <c r="I32" s="35"/>
      <c r="J32" s="35">
        <f t="shared" si="1"/>
        <v>42.61</v>
      </c>
      <c r="K32" s="52"/>
      <c r="L32" s="52"/>
      <c r="M32" s="52"/>
      <c r="N32" s="52"/>
      <c r="O32" s="52"/>
    </row>
    <row r="33" spans="1:15" x14ac:dyDescent="0.25">
      <c r="A33" s="52"/>
      <c r="B33" s="52"/>
      <c r="C33" s="34">
        <v>10</v>
      </c>
      <c r="D33" s="35">
        <v>44.65</v>
      </c>
      <c r="E33" s="35"/>
      <c r="F33" s="35"/>
      <c r="G33" s="35">
        <f t="shared" si="0"/>
        <v>0</v>
      </c>
      <c r="H33" s="35"/>
      <c r="I33" s="35"/>
      <c r="J33" s="35">
        <f t="shared" si="1"/>
        <v>44.65</v>
      </c>
      <c r="K33" s="52"/>
      <c r="L33" s="52"/>
      <c r="M33" s="52"/>
      <c r="N33" s="52"/>
      <c r="O33" s="52"/>
    </row>
    <row r="34" spans="1:15" x14ac:dyDescent="0.25">
      <c r="A34" s="52" t="s">
        <v>85</v>
      </c>
      <c r="B34" s="52" t="s">
        <v>86</v>
      </c>
      <c r="C34" s="34">
        <v>1</v>
      </c>
      <c r="D34" s="35">
        <v>44.08</v>
      </c>
      <c r="E34" s="35"/>
      <c r="F34" s="35">
        <v>1</v>
      </c>
      <c r="G34" s="35">
        <f t="shared" si="0"/>
        <v>5</v>
      </c>
      <c r="H34" s="35"/>
      <c r="I34" s="35"/>
      <c r="J34" s="35">
        <f t="shared" si="1"/>
        <v>49.08</v>
      </c>
      <c r="K34" s="52">
        <f>SUM(F34:F43)</f>
        <v>31</v>
      </c>
      <c r="L34" s="52">
        <f>_xlfn.RANK.EQ(K34,K4:K93,1)</f>
        <v>9</v>
      </c>
      <c r="M34" s="52">
        <f>SUM(J34:J43)</f>
        <v>760.4</v>
      </c>
      <c r="N34" s="52">
        <f>_xlfn.RANK.EQ(M34,M4:M93,1)</f>
        <v>9</v>
      </c>
      <c r="O34" s="52">
        <f>Q7/M34*100</f>
        <v>32.8550762756444</v>
      </c>
    </row>
    <row r="35" spans="1:15" x14ac:dyDescent="0.25">
      <c r="A35" s="52"/>
      <c r="B35" s="52"/>
      <c r="C35" s="34">
        <v>2</v>
      </c>
      <c r="D35" s="35">
        <v>79.72</v>
      </c>
      <c r="E35" s="35"/>
      <c r="F35" s="35">
        <v>4</v>
      </c>
      <c r="G35" s="35">
        <f t="shared" si="0"/>
        <v>20</v>
      </c>
      <c r="H35" s="35"/>
      <c r="I35" s="35"/>
      <c r="J35" s="35">
        <f t="shared" si="1"/>
        <v>99.72</v>
      </c>
      <c r="K35" s="52"/>
      <c r="L35" s="52"/>
      <c r="M35" s="52"/>
      <c r="N35" s="52"/>
      <c r="O35" s="52"/>
    </row>
    <row r="36" spans="1:15" x14ac:dyDescent="0.25">
      <c r="A36" s="52"/>
      <c r="B36" s="52"/>
      <c r="C36" s="34">
        <v>3</v>
      </c>
      <c r="D36" s="35">
        <v>78.19</v>
      </c>
      <c r="E36" s="35"/>
      <c r="F36" s="35">
        <v>3</v>
      </c>
      <c r="G36" s="35">
        <f t="shared" si="0"/>
        <v>15</v>
      </c>
      <c r="H36" s="35"/>
      <c r="I36" s="35"/>
      <c r="J36" s="35">
        <f t="shared" si="1"/>
        <v>93.19</v>
      </c>
      <c r="K36" s="52"/>
      <c r="L36" s="52"/>
      <c r="M36" s="52"/>
      <c r="N36" s="52"/>
      <c r="O36" s="52"/>
    </row>
    <row r="37" spans="1:15" x14ac:dyDescent="0.25">
      <c r="A37" s="52"/>
      <c r="B37" s="52"/>
      <c r="C37" s="34">
        <v>4</v>
      </c>
      <c r="D37" s="35">
        <v>57.01</v>
      </c>
      <c r="E37" s="35"/>
      <c r="F37" s="35">
        <v>5</v>
      </c>
      <c r="G37" s="35">
        <f t="shared" si="0"/>
        <v>25</v>
      </c>
      <c r="H37" s="35"/>
      <c r="I37" s="35"/>
      <c r="J37" s="35">
        <f t="shared" si="1"/>
        <v>82.009999999999991</v>
      </c>
      <c r="K37" s="52"/>
      <c r="L37" s="52"/>
      <c r="M37" s="52"/>
      <c r="N37" s="52"/>
      <c r="O37" s="52"/>
    </row>
    <row r="38" spans="1:15" x14ac:dyDescent="0.25">
      <c r="A38" s="52"/>
      <c r="B38" s="52"/>
      <c r="C38" s="34">
        <v>5</v>
      </c>
      <c r="D38" s="35">
        <v>54.73</v>
      </c>
      <c r="E38" s="35"/>
      <c r="F38" s="35">
        <v>2</v>
      </c>
      <c r="G38" s="35">
        <f t="shared" si="0"/>
        <v>10</v>
      </c>
      <c r="H38" s="35"/>
      <c r="I38" s="35"/>
      <c r="J38" s="35">
        <f t="shared" si="1"/>
        <v>64.72999999999999</v>
      </c>
      <c r="K38" s="52"/>
      <c r="L38" s="52"/>
      <c r="M38" s="52"/>
      <c r="N38" s="52"/>
      <c r="O38" s="52"/>
    </row>
    <row r="39" spans="1:15" x14ac:dyDescent="0.25">
      <c r="A39" s="52"/>
      <c r="B39" s="52"/>
      <c r="C39" s="34">
        <v>6</v>
      </c>
      <c r="D39" s="35">
        <v>58.01</v>
      </c>
      <c r="E39" s="35"/>
      <c r="F39" s="35">
        <v>3</v>
      </c>
      <c r="G39" s="35">
        <f t="shared" si="0"/>
        <v>15</v>
      </c>
      <c r="H39" s="35">
        <v>1</v>
      </c>
      <c r="I39" s="35"/>
      <c r="J39" s="35">
        <f t="shared" si="1"/>
        <v>83.009999999999991</v>
      </c>
      <c r="K39" s="52"/>
      <c r="L39" s="52"/>
      <c r="M39" s="52"/>
      <c r="N39" s="52"/>
      <c r="O39" s="52"/>
    </row>
    <row r="40" spans="1:15" x14ac:dyDescent="0.25">
      <c r="A40" s="52"/>
      <c r="B40" s="52"/>
      <c r="C40" s="34">
        <v>7</v>
      </c>
      <c r="D40" s="35">
        <v>59.51</v>
      </c>
      <c r="E40" s="35"/>
      <c r="F40" s="35">
        <v>2</v>
      </c>
      <c r="G40" s="35">
        <f t="shared" si="0"/>
        <v>10</v>
      </c>
      <c r="H40" s="35"/>
      <c r="I40" s="35"/>
      <c r="J40" s="35">
        <f t="shared" si="1"/>
        <v>69.509999999999991</v>
      </c>
      <c r="K40" s="52"/>
      <c r="L40" s="52"/>
      <c r="M40" s="52"/>
      <c r="N40" s="52"/>
      <c r="O40" s="52"/>
    </row>
    <row r="41" spans="1:15" x14ac:dyDescent="0.25">
      <c r="A41" s="52"/>
      <c r="B41" s="52"/>
      <c r="C41" s="34">
        <v>8</v>
      </c>
      <c r="D41" s="35">
        <v>49.4</v>
      </c>
      <c r="E41" s="35"/>
      <c r="F41" s="35">
        <v>1</v>
      </c>
      <c r="G41" s="35">
        <f t="shared" si="0"/>
        <v>5</v>
      </c>
      <c r="H41" s="35"/>
      <c r="I41" s="35"/>
      <c r="J41" s="35">
        <f t="shared" si="1"/>
        <v>54.4</v>
      </c>
      <c r="K41" s="52"/>
      <c r="L41" s="52"/>
      <c r="M41" s="52"/>
      <c r="N41" s="52"/>
      <c r="O41" s="52"/>
    </row>
    <row r="42" spans="1:15" x14ac:dyDescent="0.25">
      <c r="A42" s="52"/>
      <c r="B42" s="52"/>
      <c r="C42" s="34">
        <v>9</v>
      </c>
      <c r="D42" s="35">
        <v>43.2</v>
      </c>
      <c r="E42" s="35"/>
      <c r="F42" s="35">
        <v>3</v>
      </c>
      <c r="G42" s="35">
        <f t="shared" si="0"/>
        <v>15</v>
      </c>
      <c r="H42" s="35"/>
      <c r="I42" s="35"/>
      <c r="J42" s="35">
        <f t="shared" si="1"/>
        <v>58.2</v>
      </c>
      <c r="K42" s="52"/>
      <c r="L42" s="52"/>
      <c r="M42" s="52"/>
      <c r="N42" s="52"/>
      <c r="O42" s="52"/>
    </row>
    <row r="43" spans="1:15" x14ac:dyDescent="0.25">
      <c r="A43" s="52"/>
      <c r="B43" s="52"/>
      <c r="C43" s="34">
        <v>10</v>
      </c>
      <c r="D43" s="35">
        <v>71.55</v>
      </c>
      <c r="E43" s="35"/>
      <c r="F43" s="35">
        <v>7</v>
      </c>
      <c r="G43" s="35">
        <f t="shared" si="0"/>
        <v>35</v>
      </c>
      <c r="H43" s="35"/>
      <c r="I43" s="35"/>
      <c r="J43" s="35">
        <f t="shared" si="1"/>
        <v>106.55</v>
      </c>
      <c r="K43" s="52"/>
      <c r="L43" s="52"/>
      <c r="M43" s="52"/>
      <c r="N43" s="52"/>
      <c r="O43" s="52"/>
    </row>
    <row r="44" spans="1:15" x14ac:dyDescent="0.25">
      <c r="A44" s="52" t="s">
        <v>85</v>
      </c>
      <c r="B44" s="52" t="s">
        <v>87</v>
      </c>
      <c r="C44" s="34">
        <v>1</v>
      </c>
      <c r="D44" s="35">
        <v>32.549999999999997</v>
      </c>
      <c r="E44" s="35"/>
      <c r="F44" s="35"/>
      <c r="G44" s="35">
        <f t="shared" si="0"/>
        <v>0</v>
      </c>
      <c r="H44" s="35"/>
      <c r="I44" s="35"/>
      <c r="J44" s="35">
        <f t="shared" si="1"/>
        <v>32.549999999999997</v>
      </c>
      <c r="K44" s="52">
        <f>SUM(F44:F53)</f>
        <v>5</v>
      </c>
      <c r="L44" s="52">
        <f>_xlfn.RANK.EQ(K44,K4:K93,1)</f>
        <v>3</v>
      </c>
      <c r="M44" s="52">
        <f>SUM(J44:J53)</f>
        <v>492.5</v>
      </c>
      <c r="N44" s="52">
        <f>_xlfn.RANK.EQ(M44,M4:M93,1)</f>
        <v>6</v>
      </c>
      <c r="O44" s="52">
        <f>Q7/M44*100</f>
        <v>50.726903553299493</v>
      </c>
    </row>
    <row r="45" spans="1:15" x14ac:dyDescent="0.25">
      <c r="A45" s="52"/>
      <c r="B45" s="52"/>
      <c r="C45" s="34">
        <v>2</v>
      </c>
      <c r="D45" s="35">
        <v>42.85</v>
      </c>
      <c r="E45" s="35">
        <v>0.5</v>
      </c>
      <c r="F45" s="35">
        <v>2</v>
      </c>
      <c r="G45" s="35">
        <f t="shared" si="0"/>
        <v>10</v>
      </c>
      <c r="H45" s="35">
        <v>1</v>
      </c>
      <c r="I45" s="35"/>
      <c r="J45" s="35">
        <f t="shared" si="1"/>
        <v>57.85</v>
      </c>
      <c r="K45" s="52"/>
      <c r="L45" s="52"/>
      <c r="M45" s="52"/>
      <c r="N45" s="52"/>
      <c r="O45" s="52"/>
    </row>
    <row r="46" spans="1:15" x14ac:dyDescent="0.25">
      <c r="A46" s="52"/>
      <c r="B46" s="52"/>
      <c r="C46" s="34">
        <v>3</v>
      </c>
      <c r="D46" s="35">
        <v>48.05</v>
      </c>
      <c r="E46" s="35"/>
      <c r="F46" s="35"/>
      <c r="G46" s="35">
        <f t="shared" si="0"/>
        <v>0</v>
      </c>
      <c r="H46" s="35"/>
      <c r="I46" s="35"/>
      <c r="J46" s="35">
        <f t="shared" si="1"/>
        <v>48.05</v>
      </c>
      <c r="K46" s="52"/>
      <c r="L46" s="52"/>
      <c r="M46" s="52"/>
      <c r="N46" s="52"/>
      <c r="O46" s="52"/>
    </row>
    <row r="47" spans="1:15" x14ac:dyDescent="0.25">
      <c r="A47" s="52"/>
      <c r="B47" s="52"/>
      <c r="C47" s="34">
        <v>4</v>
      </c>
      <c r="D47" s="35">
        <v>36.26</v>
      </c>
      <c r="E47" s="35"/>
      <c r="F47" s="35">
        <v>1</v>
      </c>
      <c r="G47" s="35">
        <f t="shared" si="0"/>
        <v>5</v>
      </c>
      <c r="H47" s="35"/>
      <c r="I47" s="35"/>
      <c r="J47" s="35">
        <f t="shared" si="1"/>
        <v>41.26</v>
      </c>
      <c r="K47" s="52"/>
      <c r="L47" s="52"/>
      <c r="M47" s="52"/>
      <c r="N47" s="52"/>
      <c r="O47" s="52"/>
    </row>
    <row r="48" spans="1:15" x14ac:dyDescent="0.25">
      <c r="A48" s="52"/>
      <c r="B48" s="52"/>
      <c r="C48" s="34">
        <v>5</v>
      </c>
      <c r="D48" s="35">
        <v>50.59</v>
      </c>
      <c r="E48" s="35"/>
      <c r="F48" s="35"/>
      <c r="G48" s="35">
        <f t="shared" si="0"/>
        <v>0</v>
      </c>
      <c r="H48" s="35"/>
      <c r="I48" s="35"/>
      <c r="J48" s="35">
        <f t="shared" si="1"/>
        <v>50.59</v>
      </c>
      <c r="K48" s="52"/>
      <c r="L48" s="52"/>
      <c r="M48" s="52"/>
      <c r="N48" s="52"/>
      <c r="O48" s="52"/>
    </row>
    <row r="49" spans="1:15" x14ac:dyDescent="0.25">
      <c r="A49" s="52"/>
      <c r="B49" s="52"/>
      <c r="C49" s="34">
        <v>6</v>
      </c>
      <c r="D49" s="35">
        <v>46.58</v>
      </c>
      <c r="E49" s="35"/>
      <c r="F49" s="35">
        <v>2</v>
      </c>
      <c r="G49" s="35">
        <f t="shared" si="0"/>
        <v>10</v>
      </c>
      <c r="H49" s="35">
        <v>1</v>
      </c>
      <c r="I49" s="35"/>
      <c r="J49" s="35">
        <f t="shared" si="1"/>
        <v>66.58</v>
      </c>
      <c r="K49" s="52"/>
      <c r="L49" s="52"/>
      <c r="M49" s="52"/>
      <c r="N49" s="52"/>
      <c r="O49" s="52"/>
    </row>
    <row r="50" spans="1:15" x14ac:dyDescent="0.25">
      <c r="A50" s="52"/>
      <c r="B50" s="52"/>
      <c r="C50" s="34">
        <v>7</v>
      </c>
      <c r="D50" s="35">
        <v>46.65</v>
      </c>
      <c r="E50" s="35"/>
      <c r="F50" s="35"/>
      <c r="G50" s="35">
        <f t="shared" si="0"/>
        <v>0</v>
      </c>
      <c r="H50" s="35">
        <v>1</v>
      </c>
      <c r="I50" s="35"/>
      <c r="J50" s="35">
        <f t="shared" si="1"/>
        <v>56.65</v>
      </c>
      <c r="K50" s="52"/>
      <c r="L50" s="52"/>
      <c r="M50" s="52"/>
      <c r="N50" s="52"/>
      <c r="O50" s="52"/>
    </row>
    <row r="51" spans="1:15" x14ac:dyDescent="0.25">
      <c r="A51" s="52"/>
      <c r="B51" s="52"/>
      <c r="C51" s="34">
        <v>8</v>
      </c>
      <c r="D51" s="35">
        <v>41.67</v>
      </c>
      <c r="E51" s="35"/>
      <c r="F51" s="35"/>
      <c r="G51" s="35">
        <f t="shared" si="0"/>
        <v>0</v>
      </c>
      <c r="H51" s="35"/>
      <c r="I51" s="35"/>
      <c r="J51" s="35">
        <f t="shared" si="1"/>
        <v>41.67</v>
      </c>
      <c r="K51" s="52"/>
      <c r="L51" s="52"/>
      <c r="M51" s="52"/>
      <c r="N51" s="52"/>
      <c r="O51" s="52"/>
    </row>
    <row r="52" spans="1:15" x14ac:dyDescent="0.25">
      <c r="A52" s="52"/>
      <c r="B52" s="52"/>
      <c r="C52" s="34">
        <v>9</v>
      </c>
      <c r="D52" s="35">
        <v>43.91</v>
      </c>
      <c r="E52" s="35"/>
      <c r="F52" s="35"/>
      <c r="G52" s="35">
        <f t="shared" si="0"/>
        <v>0</v>
      </c>
      <c r="H52" s="35"/>
      <c r="I52" s="35"/>
      <c r="J52" s="35">
        <f t="shared" si="1"/>
        <v>43.91</v>
      </c>
      <c r="K52" s="52"/>
      <c r="L52" s="52"/>
      <c r="M52" s="52"/>
      <c r="N52" s="52"/>
      <c r="O52" s="52"/>
    </row>
    <row r="53" spans="1:15" x14ac:dyDescent="0.25">
      <c r="A53" s="52"/>
      <c r="B53" s="52"/>
      <c r="C53" s="34">
        <v>10</v>
      </c>
      <c r="D53" s="35">
        <v>53.39</v>
      </c>
      <c r="E53" s="35"/>
      <c r="F53" s="35"/>
      <c r="G53" s="35">
        <f t="shared" si="0"/>
        <v>0</v>
      </c>
      <c r="H53" s="35"/>
      <c r="I53" s="35"/>
      <c r="J53" s="35">
        <f t="shared" si="1"/>
        <v>53.39</v>
      </c>
      <c r="K53" s="52"/>
      <c r="L53" s="52"/>
      <c r="M53" s="52"/>
      <c r="N53" s="52"/>
      <c r="O53" s="52"/>
    </row>
    <row r="54" spans="1:15" x14ac:dyDescent="0.25">
      <c r="A54" s="52" t="s">
        <v>88</v>
      </c>
      <c r="B54" s="52" t="s">
        <v>89</v>
      </c>
      <c r="C54" s="34">
        <v>1</v>
      </c>
      <c r="D54" s="35">
        <v>34.6</v>
      </c>
      <c r="E54" s="35"/>
      <c r="F54" s="35"/>
      <c r="G54" s="35">
        <f t="shared" si="0"/>
        <v>0</v>
      </c>
      <c r="H54" s="35"/>
      <c r="I54" s="35"/>
      <c r="J54" s="35">
        <f t="shared" si="1"/>
        <v>34.6</v>
      </c>
      <c r="K54" s="52">
        <f>SUM(F54:F63)</f>
        <v>4</v>
      </c>
      <c r="L54" s="52">
        <f>_xlfn.RANK.EQ(K54,K4:K93,1)</f>
        <v>1</v>
      </c>
      <c r="M54" s="52">
        <f>SUM(J54:J63)</f>
        <v>595.66000000000008</v>
      </c>
      <c r="N54" s="52">
        <f>_xlfn.RANK.EQ(M54,M4:M93,1)</f>
        <v>8</v>
      </c>
      <c r="O54" s="52">
        <f>Q7/M54*100</f>
        <v>41.941711714736591</v>
      </c>
    </row>
    <row r="55" spans="1:15" x14ac:dyDescent="0.25">
      <c r="A55" s="52"/>
      <c r="B55" s="52"/>
      <c r="C55" s="34">
        <v>2</v>
      </c>
      <c r="D55" s="35">
        <v>71.400000000000006</v>
      </c>
      <c r="E55" s="35"/>
      <c r="F55" s="35">
        <v>1</v>
      </c>
      <c r="G55" s="35">
        <f t="shared" si="0"/>
        <v>5</v>
      </c>
      <c r="H55" s="35">
        <v>1</v>
      </c>
      <c r="I55" s="35"/>
      <c r="J55" s="35">
        <f t="shared" si="1"/>
        <v>86.4</v>
      </c>
      <c r="K55" s="52"/>
      <c r="L55" s="52"/>
      <c r="M55" s="52"/>
      <c r="N55" s="52"/>
      <c r="O55" s="52"/>
    </row>
    <row r="56" spans="1:15" x14ac:dyDescent="0.25">
      <c r="A56" s="52"/>
      <c r="B56" s="52"/>
      <c r="C56" s="34">
        <v>3</v>
      </c>
      <c r="D56" s="35">
        <v>50.74</v>
      </c>
      <c r="E56" s="35"/>
      <c r="F56" s="35">
        <v>1</v>
      </c>
      <c r="G56" s="35">
        <f t="shared" si="0"/>
        <v>5</v>
      </c>
      <c r="H56" s="35"/>
      <c r="I56" s="35"/>
      <c r="J56" s="35">
        <f t="shared" si="1"/>
        <v>55.74</v>
      </c>
      <c r="K56" s="52"/>
      <c r="L56" s="52"/>
      <c r="M56" s="52"/>
      <c r="N56" s="52"/>
      <c r="O56" s="52"/>
    </row>
    <row r="57" spans="1:15" x14ac:dyDescent="0.25">
      <c r="A57" s="52"/>
      <c r="B57" s="52"/>
      <c r="C57" s="34">
        <v>4</v>
      </c>
      <c r="D57" s="35">
        <v>58.13</v>
      </c>
      <c r="E57" s="35"/>
      <c r="F57" s="35">
        <v>1</v>
      </c>
      <c r="G57" s="35">
        <f t="shared" si="0"/>
        <v>5</v>
      </c>
      <c r="H57" s="35"/>
      <c r="I57" s="35"/>
      <c r="J57" s="35">
        <f t="shared" si="1"/>
        <v>63.13</v>
      </c>
      <c r="K57" s="52"/>
      <c r="L57" s="52"/>
      <c r="M57" s="52"/>
      <c r="N57" s="52"/>
      <c r="O57" s="52"/>
    </row>
    <row r="58" spans="1:15" x14ac:dyDescent="0.25">
      <c r="A58" s="52"/>
      <c r="B58" s="52"/>
      <c r="C58" s="34">
        <v>5</v>
      </c>
      <c r="D58" s="35">
        <v>78.31</v>
      </c>
      <c r="E58" s="35"/>
      <c r="F58" s="35"/>
      <c r="G58" s="35">
        <f t="shared" si="0"/>
        <v>0</v>
      </c>
      <c r="H58" s="35"/>
      <c r="I58" s="35"/>
      <c r="J58" s="35">
        <f t="shared" ref="J58:J93" si="2">SUM(D58,G58,H58*10,I58*10)-(E58*10)</f>
        <v>78.31</v>
      </c>
      <c r="K58" s="52"/>
      <c r="L58" s="52"/>
      <c r="M58" s="52"/>
      <c r="N58" s="52"/>
      <c r="O58" s="52"/>
    </row>
    <row r="59" spans="1:15" x14ac:dyDescent="0.25">
      <c r="A59" s="52"/>
      <c r="B59" s="52"/>
      <c r="C59" s="34">
        <v>6</v>
      </c>
      <c r="D59" s="35">
        <v>53.76</v>
      </c>
      <c r="E59" s="35"/>
      <c r="F59" s="35"/>
      <c r="G59" s="35">
        <f t="shared" si="0"/>
        <v>0</v>
      </c>
      <c r="H59" s="35"/>
      <c r="I59" s="35"/>
      <c r="J59" s="35">
        <f t="shared" si="2"/>
        <v>53.76</v>
      </c>
      <c r="K59" s="52"/>
      <c r="L59" s="52"/>
      <c r="M59" s="52"/>
      <c r="N59" s="52"/>
      <c r="O59" s="52"/>
    </row>
    <row r="60" spans="1:15" x14ac:dyDescent="0.25">
      <c r="A60" s="52"/>
      <c r="B60" s="52"/>
      <c r="C60" s="34">
        <v>7</v>
      </c>
      <c r="D60" s="35">
        <v>42.2</v>
      </c>
      <c r="E60" s="35"/>
      <c r="F60" s="35"/>
      <c r="G60" s="35">
        <f t="shared" si="0"/>
        <v>0</v>
      </c>
      <c r="H60" s="35"/>
      <c r="I60" s="35"/>
      <c r="J60" s="35">
        <f t="shared" si="2"/>
        <v>42.2</v>
      </c>
      <c r="K60" s="52"/>
      <c r="L60" s="52"/>
      <c r="M60" s="52"/>
      <c r="N60" s="52"/>
      <c r="O60" s="52"/>
    </row>
    <row r="61" spans="1:15" x14ac:dyDescent="0.25">
      <c r="A61" s="52"/>
      <c r="B61" s="52"/>
      <c r="C61" s="34">
        <v>8</v>
      </c>
      <c r="D61" s="35">
        <v>48.21</v>
      </c>
      <c r="E61" s="35"/>
      <c r="F61" s="35"/>
      <c r="G61" s="35">
        <f t="shared" si="0"/>
        <v>0</v>
      </c>
      <c r="H61" s="35"/>
      <c r="I61" s="35"/>
      <c r="J61" s="35">
        <f t="shared" si="2"/>
        <v>48.21</v>
      </c>
      <c r="K61" s="52"/>
      <c r="L61" s="52"/>
      <c r="M61" s="52"/>
      <c r="N61" s="52"/>
      <c r="O61" s="52"/>
    </row>
    <row r="62" spans="1:15" x14ac:dyDescent="0.25">
      <c r="A62" s="52"/>
      <c r="B62" s="52"/>
      <c r="C62" s="34">
        <v>9</v>
      </c>
      <c r="D62" s="35">
        <v>68.12</v>
      </c>
      <c r="E62" s="35"/>
      <c r="F62" s="35"/>
      <c r="G62" s="35">
        <f t="shared" si="0"/>
        <v>0</v>
      </c>
      <c r="H62" s="35"/>
      <c r="I62" s="35"/>
      <c r="J62" s="35">
        <f t="shared" si="2"/>
        <v>68.12</v>
      </c>
      <c r="K62" s="52"/>
      <c r="L62" s="52"/>
      <c r="M62" s="52"/>
      <c r="N62" s="52"/>
      <c r="O62" s="52"/>
    </row>
    <row r="63" spans="1:15" x14ac:dyDescent="0.25">
      <c r="A63" s="52"/>
      <c r="B63" s="52"/>
      <c r="C63" s="34">
        <v>10</v>
      </c>
      <c r="D63" s="35">
        <v>60.19</v>
      </c>
      <c r="E63" s="35"/>
      <c r="F63" s="35">
        <v>1</v>
      </c>
      <c r="G63" s="35">
        <f t="shared" si="0"/>
        <v>5</v>
      </c>
      <c r="H63" s="35"/>
      <c r="I63" s="35"/>
      <c r="J63" s="35">
        <f t="shared" si="2"/>
        <v>65.19</v>
      </c>
      <c r="K63" s="52"/>
      <c r="L63" s="52"/>
      <c r="M63" s="52"/>
      <c r="N63" s="52"/>
      <c r="O63" s="52"/>
    </row>
    <row r="64" spans="1:15" x14ac:dyDescent="0.25">
      <c r="A64" s="52" t="s">
        <v>88</v>
      </c>
      <c r="B64" s="52" t="s">
        <v>90</v>
      </c>
      <c r="C64" s="34">
        <v>1</v>
      </c>
      <c r="D64" s="35">
        <v>37.36</v>
      </c>
      <c r="E64" s="35"/>
      <c r="F64" s="35"/>
      <c r="G64" s="35">
        <f t="shared" si="0"/>
        <v>0</v>
      </c>
      <c r="H64" s="35"/>
      <c r="I64" s="35"/>
      <c r="J64" s="35">
        <f t="shared" si="2"/>
        <v>37.36</v>
      </c>
      <c r="K64" s="52">
        <f>SUM(F64:F73)</f>
        <v>12</v>
      </c>
      <c r="L64" s="52">
        <f>_xlfn.RANK.EQ(K64,K4:K93,1)</f>
        <v>7</v>
      </c>
      <c r="M64" s="52">
        <f>SUM(J64:J73)</f>
        <v>556.3900000000001</v>
      </c>
      <c r="N64" s="52">
        <f>_xlfn.RANK.EQ(M64,M4:M93,1)</f>
        <v>7</v>
      </c>
      <c r="O64" s="52">
        <f>Q7/M64*100</f>
        <v>44.901957260195182</v>
      </c>
    </row>
    <row r="65" spans="1:15" x14ac:dyDescent="0.25">
      <c r="A65" s="52"/>
      <c r="B65" s="52"/>
      <c r="C65" s="34">
        <v>2</v>
      </c>
      <c r="D65" s="35">
        <v>51.35</v>
      </c>
      <c r="E65" s="35">
        <v>0.5</v>
      </c>
      <c r="F65" s="35">
        <v>2</v>
      </c>
      <c r="G65" s="35">
        <f t="shared" si="0"/>
        <v>10</v>
      </c>
      <c r="H65" s="35"/>
      <c r="I65" s="35"/>
      <c r="J65" s="35">
        <f t="shared" si="2"/>
        <v>56.35</v>
      </c>
      <c r="K65" s="52"/>
      <c r="L65" s="52"/>
      <c r="M65" s="52"/>
      <c r="N65" s="52"/>
      <c r="O65" s="52"/>
    </row>
    <row r="66" spans="1:15" x14ac:dyDescent="0.25">
      <c r="A66" s="52"/>
      <c r="B66" s="52"/>
      <c r="C66" s="34">
        <v>3</v>
      </c>
      <c r="D66" s="35">
        <v>54.67</v>
      </c>
      <c r="E66" s="35"/>
      <c r="F66" s="35"/>
      <c r="G66" s="35">
        <f t="shared" si="0"/>
        <v>0</v>
      </c>
      <c r="H66" s="35"/>
      <c r="I66" s="35"/>
      <c r="J66" s="35">
        <f t="shared" si="2"/>
        <v>54.67</v>
      </c>
      <c r="K66" s="52"/>
      <c r="L66" s="52"/>
      <c r="M66" s="52"/>
      <c r="N66" s="52"/>
      <c r="O66" s="52"/>
    </row>
    <row r="67" spans="1:15" x14ac:dyDescent="0.25">
      <c r="A67" s="52"/>
      <c r="B67" s="52"/>
      <c r="C67" s="34">
        <v>4</v>
      </c>
      <c r="D67" s="35">
        <v>54.67</v>
      </c>
      <c r="E67" s="35"/>
      <c r="F67" s="35">
        <v>6</v>
      </c>
      <c r="G67" s="35">
        <f t="shared" si="0"/>
        <v>30</v>
      </c>
      <c r="H67" s="35"/>
      <c r="I67" s="35"/>
      <c r="J67" s="35">
        <f t="shared" si="2"/>
        <v>84.67</v>
      </c>
      <c r="K67" s="52"/>
      <c r="L67" s="52"/>
      <c r="M67" s="52"/>
      <c r="N67" s="52"/>
      <c r="O67" s="52"/>
    </row>
    <row r="68" spans="1:15" x14ac:dyDescent="0.25">
      <c r="A68" s="52"/>
      <c r="B68" s="52"/>
      <c r="C68" s="34">
        <v>5</v>
      </c>
      <c r="D68" s="35">
        <v>48.03</v>
      </c>
      <c r="E68" s="35"/>
      <c r="F68" s="35">
        <v>2</v>
      </c>
      <c r="G68" s="35">
        <f t="shared" ref="G68:G131" si="3">PRODUCT(F68*5)</f>
        <v>10</v>
      </c>
      <c r="H68" s="35"/>
      <c r="I68" s="35"/>
      <c r="J68" s="35">
        <f t="shared" si="2"/>
        <v>58.03</v>
      </c>
      <c r="K68" s="52"/>
      <c r="L68" s="52"/>
      <c r="M68" s="52"/>
      <c r="N68" s="52"/>
      <c r="O68" s="52"/>
    </row>
    <row r="69" spans="1:15" x14ac:dyDescent="0.25">
      <c r="A69" s="52"/>
      <c r="B69" s="52"/>
      <c r="C69" s="34">
        <v>6</v>
      </c>
      <c r="D69" s="35">
        <v>48.47</v>
      </c>
      <c r="E69" s="35"/>
      <c r="F69" s="35"/>
      <c r="G69" s="35">
        <f t="shared" si="3"/>
        <v>0</v>
      </c>
      <c r="H69" s="35"/>
      <c r="I69" s="35"/>
      <c r="J69" s="35">
        <f t="shared" si="2"/>
        <v>48.47</v>
      </c>
      <c r="K69" s="52"/>
      <c r="L69" s="52"/>
      <c r="M69" s="52"/>
      <c r="N69" s="52"/>
      <c r="O69" s="52"/>
    </row>
    <row r="70" spans="1:15" x14ac:dyDescent="0.25">
      <c r="A70" s="52"/>
      <c r="B70" s="52"/>
      <c r="C70" s="34">
        <v>7</v>
      </c>
      <c r="D70" s="35">
        <v>46.14</v>
      </c>
      <c r="E70" s="35"/>
      <c r="F70" s="35"/>
      <c r="G70" s="35">
        <f t="shared" si="3"/>
        <v>0</v>
      </c>
      <c r="H70" s="35"/>
      <c r="I70" s="35"/>
      <c r="J70" s="35">
        <f t="shared" si="2"/>
        <v>46.14</v>
      </c>
      <c r="K70" s="52"/>
      <c r="L70" s="52"/>
      <c r="M70" s="52"/>
      <c r="N70" s="52"/>
      <c r="O70" s="52"/>
    </row>
    <row r="71" spans="1:15" x14ac:dyDescent="0.25">
      <c r="A71" s="52"/>
      <c r="B71" s="52"/>
      <c r="C71" s="34">
        <v>8</v>
      </c>
      <c r="D71" s="35">
        <v>61.85</v>
      </c>
      <c r="E71" s="35"/>
      <c r="F71" s="35"/>
      <c r="G71" s="35">
        <f t="shared" si="3"/>
        <v>0</v>
      </c>
      <c r="H71" s="35"/>
      <c r="I71" s="35"/>
      <c r="J71" s="35">
        <f t="shared" si="2"/>
        <v>61.85</v>
      </c>
      <c r="K71" s="52"/>
      <c r="L71" s="52"/>
      <c r="M71" s="52"/>
      <c r="N71" s="52"/>
      <c r="O71" s="52"/>
    </row>
    <row r="72" spans="1:15" x14ac:dyDescent="0.25">
      <c r="A72" s="52"/>
      <c r="B72" s="52"/>
      <c r="C72" s="34">
        <v>9</v>
      </c>
      <c r="D72" s="35">
        <v>52.55</v>
      </c>
      <c r="E72" s="35"/>
      <c r="F72" s="35">
        <v>1</v>
      </c>
      <c r="G72" s="35">
        <f t="shared" si="3"/>
        <v>5</v>
      </c>
      <c r="H72" s="35"/>
      <c r="I72" s="35"/>
      <c r="J72" s="35">
        <f t="shared" si="2"/>
        <v>57.55</v>
      </c>
      <c r="K72" s="52"/>
      <c r="L72" s="52"/>
      <c r="M72" s="52"/>
      <c r="N72" s="52"/>
      <c r="O72" s="52"/>
    </row>
    <row r="73" spans="1:15" x14ac:dyDescent="0.25">
      <c r="A73" s="52"/>
      <c r="B73" s="52"/>
      <c r="C73" s="34">
        <v>10</v>
      </c>
      <c r="D73" s="35">
        <v>46.3</v>
      </c>
      <c r="E73" s="35"/>
      <c r="F73" s="35">
        <v>1</v>
      </c>
      <c r="G73" s="35">
        <f t="shared" si="3"/>
        <v>5</v>
      </c>
      <c r="H73" s="35"/>
      <c r="I73" s="35"/>
      <c r="J73" s="35">
        <f t="shared" si="2"/>
        <v>51.3</v>
      </c>
      <c r="K73" s="52"/>
      <c r="L73" s="52"/>
      <c r="M73" s="52"/>
      <c r="N73" s="52"/>
      <c r="O73" s="52"/>
    </row>
    <row r="74" spans="1:15" x14ac:dyDescent="0.25">
      <c r="A74" s="52" t="s">
        <v>88</v>
      </c>
      <c r="B74" s="52" t="s">
        <v>91</v>
      </c>
      <c r="C74" s="34">
        <v>1</v>
      </c>
      <c r="D74" s="35">
        <v>42.88</v>
      </c>
      <c r="E74" s="35"/>
      <c r="F74" s="35">
        <v>2</v>
      </c>
      <c r="G74" s="35">
        <f t="shared" si="3"/>
        <v>10</v>
      </c>
      <c r="H74" s="35"/>
      <c r="I74" s="35"/>
      <c r="J74" s="35">
        <f t="shared" si="2"/>
        <v>52.88</v>
      </c>
      <c r="K74" s="52">
        <f>SUM(F74:F83)</f>
        <v>12</v>
      </c>
      <c r="L74" s="52">
        <f>_xlfn.RANK.EQ(K74,K4:K93,1)</f>
        <v>7</v>
      </c>
      <c r="M74" s="52">
        <f>SUM(J74:J83)</f>
        <v>478.31</v>
      </c>
      <c r="N74" s="52">
        <f>_xlfn.RANK.EQ(M74,M4:M93,1)</f>
        <v>5</v>
      </c>
      <c r="O74" s="52">
        <f>Q7/M74*100</f>
        <v>52.23181618615542</v>
      </c>
    </row>
    <row r="75" spans="1:15" x14ac:dyDescent="0.25">
      <c r="A75" s="52"/>
      <c r="B75" s="52"/>
      <c r="C75" s="34">
        <v>2</v>
      </c>
      <c r="D75" s="35">
        <v>44.66</v>
      </c>
      <c r="E75" s="35"/>
      <c r="F75" s="35">
        <v>2</v>
      </c>
      <c r="G75" s="35">
        <f t="shared" si="3"/>
        <v>10</v>
      </c>
      <c r="H75" s="35"/>
      <c r="I75" s="35"/>
      <c r="J75" s="35">
        <f t="shared" si="2"/>
        <v>54.66</v>
      </c>
      <c r="K75" s="52"/>
      <c r="L75" s="52"/>
      <c r="M75" s="52"/>
      <c r="N75" s="52"/>
      <c r="O75" s="52"/>
    </row>
    <row r="76" spans="1:15" x14ac:dyDescent="0.25">
      <c r="A76" s="52"/>
      <c r="B76" s="52"/>
      <c r="C76" s="34">
        <v>3</v>
      </c>
      <c r="D76" s="35">
        <v>46.41</v>
      </c>
      <c r="E76" s="35"/>
      <c r="F76" s="35"/>
      <c r="G76" s="35">
        <f t="shared" si="3"/>
        <v>0</v>
      </c>
      <c r="H76" s="35"/>
      <c r="I76" s="35"/>
      <c r="J76" s="35">
        <f t="shared" si="2"/>
        <v>46.41</v>
      </c>
      <c r="K76" s="52"/>
      <c r="L76" s="52"/>
      <c r="M76" s="52"/>
      <c r="N76" s="52"/>
      <c r="O76" s="52"/>
    </row>
    <row r="77" spans="1:15" x14ac:dyDescent="0.25">
      <c r="A77" s="52"/>
      <c r="B77" s="52"/>
      <c r="C77" s="34">
        <v>4</v>
      </c>
      <c r="D77" s="35">
        <v>40.5</v>
      </c>
      <c r="E77" s="35"/>
      <c r="F77" s="35">
        <v>4</v>
      </c>
      <c r="G77" s="35">
        <f t="shared" si="3"/>
        <v>20</v>
      </c>
      <c r="H77" s="35"/>
      <c r="I77" s="35"/>
      <c r="J77" s="35">
        <f t="shared" si="2"/>
        <v>60.5</v>
      </c>
      <c r="K77" s="52"/>
      <c r="L77" s="52"/>
      <c r="M77" s="52"/>
      <c r="N77" s="52"/>
      <c r="O77" s="52"/>
    </row>
    <row r="78" spans="1:15" x14ac:dyDescent="0.25">
      <c r="A78" s="52"/>
      <c r="B78" s="52"/>
      <c r="C78" s="34">
        <v>5</v>
      </c>
      <c r="D78" s="35">
        <v>41.12</v>
      </c>
      <c r="E78" s="35"/>
      <c r="F78" s="35"/>
      <c r="G78" s="35">
        <f t="shared" si="3"/>
        <v>0</v>
      </c>
      <c r="H78" s="35"/>
      <c r="I78" s="35"/>
      <c r="J78" s="35">
        <f t="shared" si="2"/>
        <v>41.12</v>
      </c>
      <c r="K78" s="52"/>
      <c r="L78" s="52"/>
      <c r="M78" s="52"/>
      <c r="N78" s="52"/>
      <c r="O78" s="52"/>
    </row>
    <row r="79" spans="1:15" x14ac:dyDescent="0.25">
      <c r="A79" s="52"/>
      <c r="B79" s="52"/>
      <c r="C79" s="34">
        <v>6</v>
      </c>
      <c r="D79" s="35">
        <v>40.93</v>
      </c>
      <c r="E79" s="35"/>
      <c r="F79" s="35"/>
      <c r="G79" s="35">
        <f t="shared" si="3"/>
        <v>0</v>
      </c>
      <c r="H79" s="35"/>
      <c r="I79" s="35"/>
      <c r="J79" s="35">
        <f t="shared" si="2"/>
        <v>40.93</v>
      </c>
      <c r="K79" s="52"/>
      <c r="L79" s="52"/>
      <c r="M79" s="52"/>
      <c r="N79" s="52"/>
      <c r="O79" s="52"/>
    </row>
    <row r="80" spans="1:15" x14ac:dyDescent="0.25">
      <c r="A80" s="52"/>
      <c r="B80" s="52"/>
      <c r="C80" s="34">
        <v>7</v>
      </c>
      <c r="D80" s="35">
        <v>40.869999999999997</v>
      </c>
      <c r="E80" s="35"/>
      <c r="F80" s="35">
        <v>1</v>
      </c>
      <c r="G80" s="35">
        <f t="shared" si="3"/>
        <v>5</v>
      </c>
      <c r="H80" s="35"/>
      <c r="I80" s="35"/>
      <c r="J80" s="35">
        <f t="shared" si="2"/>
        <v>45.87</v>
      </c>
      <c r="K80" s="52"/>
      <c r="L80" s="52"/>
      <c r="M80" s="52"/>
      <c r="N80" s="52"/>
      <c r="O80" s="52"/>
    </row>
    <row r="81" spans="1:15" x14ac:dyDescent="0.25">
      <c r="A81" s="52"/>
      <c r="B81" s="52"/>
      <c r="C81" s="34">
        <v>8</v>
      </c>
      <c r="D81" s="35">
        <v>40.1</v>
      </c>
      <c r="E81" s="35"/>
      <c r="F81" s="35"/>
      <c r="G81" s="35">
        <f t="shared" si="3"/>
        <v>0</v>
      </c>
      <c r="H81" s="35"/>
      <c r="I81" s="35"/>
      <c r="J81" s="35">
        <f t="shared" si="2"/>
        <v>40.1</v>
      </c>
      <c r="K81" s="52"/>
      <c r="L81" s="52"/>
      <c r="M81" s="52"/>
      <c r="N81" s="52"/>
      <c r="O81" s="52"/>
    </row>
    <row r="82" spans="1:15" x14ac:dyDescent="0.25">
      <c r="A82" s="52"/>
      <c r="B82" s="52"/>
      <c r="C82" s="34">
        <v>9</v>
      </c>
      <c r="D82" s="35">
        <v>39.450000000000003</v>
      </c>
      <c r="E82" s="35"/>
      <c r="F82" s="35"/>
      <c r="G82" s="35">
        <f t="shared" si="3"/>
        <v>0</v>
      </c>
      <c r="H82" s="35"/>
      <c r="I82" s="35"/>
      <c r="J82" s="35">
        <f t="shared" si="2"/>
        <v>39.450000000000003</v>
      </c>
      <c r="K82" s="52"/>
      <c r="L82" s="52"/>
      <c r="M82" s="52"/>
      <c r="N82" s="52"/>
      <c r="O82" s="52"/>
    </row>
    <row r="83" spans="1:15" x14ac:dyDescent="0.25">
      <c r="A83" s="52"/>
      <c r="B83" s="52"/>
      <c r="C83" s="34">
        <v>10</v>
      </c>
      <c r="D83" s="35">
        <v>41.39</v>
      </c>
      <c r="E83" s="35"/>
      <c r="F83" s="35">
        <v>3</v>
      </c>
      <c r="G83" s="35">
        <f t="shared" si="3"/>
        <v>15</v>
      </c>
      <c r="H83" s="35"/>
      <c r="I83" s="35"/>
      <c r="J83" s="35">
        <f t="shared" si="2"/>
        <v>56.39</v>
      </c>
      <c r="K83" s="52"/>
      <c r="L83" s="52"/>
      <c r="M83" s="52"/>
      <c r="N83" s="52"/>
      <c r="O83" s="52"/>
    </row>
    <row r="84" spans="1:15" x14ac:dyDescent="0.25">
      <c r="A84" s="52" t="s">
        <v>92</v>
      </c>
      <c r="B84" s="52" t="s">
        <v>19</v>
      </c>
      <c r="C84" s="34">
        <v>1</v>
      </c>
      <c r="D84" s="35">
        <v>18.850000000000001</v>
      </c>
      <c r="E84" s="35"/>
      <c r="F84" s="35"/>
      <c r="G84" s="35">
        <f t="shared" si="3"/>
        <v>0</v>
      </c>
      <c r="H84" s="35"/>
      <c r="I84" s="35"/>
      <c r="J84" s="35">
        <f t="shared" si="2"/>
        <v>18.850000000000001</v>
      </c>
      <c r="K84" s="52">
        <f>SUM(F84:F93)</f>
        <v>5</v>
      </c>
      <c r="L84" s="52">
        <f>_xlfn.RANK.EQ(K84,K4:K93,1)</f>
        <v>3</v>
      </c>
      <c r="M84" s="52">
        <f>SUM(J84:J93)</f>
        <v>249.83</v>
      </c>
      <c r="N84" s="52">
        <f>_xlfn.RANK.EQ(M84,M4:M93,1)</f>
        <v>1</v>
      </c>
      <c r="O84" s="52">
        <f>Q7/M84*100</f>
        <v>100</v>
      </c>
    </row>
    <row r="85" spans="1:15" x14ac:dyDescent="0.25">
      <c r="A85" s="52"/>
      <c r="B85" s="52"/>
      <c r="C85" s="34">
        <v>2</v>
      </c>
      <c r="D85" s="35">
        <v>25.3</v>
      </c>
      <c r="E85" s="35">
        <v>0.5</v>
      </c>
      <c r="F85" s="35"/>
      <c r="G85" s="35">
        <f t="shared" si="3"/>
        <v>0</v>
      </c>
      <c r="H85" s="35"/>
      <c r="I85" s="35"/>
      <c r="J85" s="35">
        <f t="shared" si="2"/>
        <v>20.3</v>
      </c>
      <c r="K85" s="52"/>
      <c r="L85" s="52"/>
      <c r="M85" s="52"/>
      <c r="N85" s="52"/>
      <c r="O85" s="52"/>
    </row>
    <row r="86" spans="1:15" x14ac:dyDescent="0.25">
      <c r="A86" s="52"/>
      <c r="B86" s="52"/>
      <c r="C86" s="34">
        <v>3</v>
      </c>
      <c r="D86" s="35">
        <v>21.4</v>
      </c>
      <c r="E86" s="35"/>
      <c r="F86" s="35">
        <v>3</v>
      </c>
      <c r="G86" s="35">
        <f t="shared" si="3"/>
        <v>15</v>
      </c>
      <c r="H86" s="35"/>
      <c r="I86" s="35"/>
      <c r="J86" s="35">
        <f t="shared" si="2"/>
        <v>36.4</v>
      </c>
      <c r="K86" s="52"/>
      <c r="L86" s="52"/>
      <c r="M86" s="52"/>
      <c r="N86" s="52"/>
      <c r="O86" s="52"/>
    </row>
    <row r="87" spans="1:15" x14ac:dyDescent="0.25">
      <c r="A87" s="52"/>
      <c r="B87" s="52"/>
      <c r="C87" s="34">
        <v>4</v>
      </c>
      <c r="D87" s="35">
        <v>26.05</v>
      </c>
      <c r="E87" s="35"/>
      <c r="F87" s="35"/>
      <c r="G87" s="35">
        <f t="shared" si="3"/>
        <v>0</v>
      </c>
      <c r="H87" s="35"/>
      <c r="I87" s="35"/>
      <c r="J87" s="35">
        <f t="shared" si="2"/>
        <v>26.05</v>
      </c>
      <c r="K87" s="52"/>
      <c r="L87" s="52"/>
      <c r="M87" s="52"/>
      <c r="N87" s="52"/>
      <c r="O87" s="52"/>
    </row>
    <row r="88" spans="1:15" x14ac:dyDescent="0.25">
      <c r="A88" s="52"/>
      <c r="B88" s="52"/>
      <c r="C88" s="34">
        <v>5</v>
      </c>
      <c r="D88" s="35">
        <v>26.82</v>
      </c>
      <c r="E88" s="35"/>
      <c r="F88" s="35">
        <v>1</v>
      </c>
      <c r="G88" s="35">
        <f t="shared" si="3"/>
        <v>5</v>
      </c>
      <c r="H88" s="35"/>
      <c r="I88" s="35"/>
      <c r="J88" s="35">
        <f t="shared" si="2"/>
        <v>31.82</v>
      </c>
      <c r="K88" s="52"/>
      <c r="L88" s="52"/>
      <c r="M88" s="52"/>
      <c r="N88" s="52"/>
      <c r="O88" s="52"/>
    </row>
    <row r="89" spans="1:15" x14ac:dyDescent="0.25">
      <c r="A89" s="52"/>
      <c r="B89" s="52"/>
      <c r="C89" s="34">
        <v>6</v>
      </c>
      <c r="D89" s="35">
        <v>21.81</v>
      </c>
      <c r="E89" s="35"/>
      <c r="F89" s="35"/>
      <c r="G89" s="35">
        <f t="shared" si="3"/>
        <v>0</v>
      </c>
      <c r="H89" s="35"/>
      <c r="I89" s="35"/>
      <c r="J89" s="35">
        <f t="shared" si="2"/>
        <v>21.81</v>
      </c>
      <c r="K89" s="52"/>
      <c r="L89" s="52"/>
      <c r="M89" s="52"/>
      <c r="N89" s="52"/>
      <c r="O89" s="52"/>
    </row>
    <row r="90" spans="1:15" x14ac:dyDescent="0.25">
      <c r="A90" s="52"/>
      <c r="B90" s="52"/>
      <c r="C90" s="34">
        <v>7</v>
      </c>
      <c r="D90" s="35">
        <v>22.26</v>
      </c>
      <c r="E90" s="35"/>
      <c r="F90" s="35"/>
      <c r="G90" s="35">
        <f t="shared" si="3"/>
        <v>0</v>
      </c>
      <c r="H90" s="35"/>
      <c r="I90" s="35"/>
      <c r="J90" s="35">
        <f t="shared" si="2"/>
        <v>22.26</v>
      </c>
      <c r="K90" s="52"/>
      <c r="L90" s="52"/>
      <c r="M90" s="52"/>
      <c r="N90" s="52"/>
      <c r="O90" s="52"/>
    </row>
    <row r="91" spans="1:15" x14ac:dyDescent="0.25">
      <c r="A91" s="52"/>
      <c r="B91" s="52"/>
      <c r="C91" s="34">
        <v>8</v>
      </c>
      <c r="D91" s="35">
        <v>19.36</v>
      </c>
      <c r="E91" s="35"/>
      <c r="F91" s="35"/>
      <c r="G91" s="35">
        <f t="shared" si="3"/>
        <v>0</v>
      </c>
      <c r="H91" s="35">
        <v>1</v>
      </c>
      <c r="I91" s="35"/>
      <c r="J91" s="35">
        <f t="shared" si="2"/>
        <v>29.36</v>
      </c>
      <c r="K91" s="52"/>
      <c r="L91" s="52"/>
      <c r="M91" s="52"/>
      <c r="N91" s="52"/>
      <c r="O91" s="52"/>
    </row>
    <row r="92" spans="1:15" x14ac:dyDescent="0.25">
      <c r="A92" s="52"/>
      <c r="B92" s="52"/>
      <c r="C92" s="34">
        <v>9</v>
      </c>
      <c r="D92" s="35">
        <v>18.16</v>
      </c>
      <c r="E92" s="35"/>
      <c r="F92" s="35"/>
      <c r="G92" s="35">
        <f t="shared" si="3"/>
        <v>0</v>
      </c>
      <c r="H92" s="35"/>
      <c r="I92" s="35"/>
      <c r="J92" s="35">
        <f t="shared" si="2"/>
        <v>18.16</v>
      </c>
      <c r="K92" s="52"/>
      <c r="L92" s="52"/>
      <c r="M92" s="52"/>
      <c r="N92" s="52"/>
      <c r="O92" s="52"/>
    </row>
    <row r="93" spans="1:15" x14ac:dyDescent="0.25">
      <c r="A93" s="52"/>
      <c r="B93" s="52"/>
      <c r="C93" s="34">
        <v>10</v>
      </c>
      <c r="D93" s="35">
        <v>19.82</v>
      </c>
      <c r="E93" s="35"/>
      <c r="F93" s="35">
        <v>1</v>
      </c>
      <c r="G93" s="35">
        <f t="shared" si="3"/>
        <v>5</v>
      </c>
      <c r="H93" s="35"/>
      <c r="I93" s="35"/>
      <c r="J93" s="35">
        <f t="shared" si="2"/>
        <v>24.82</v>
      </c>
      <c r="K93" s="52"/>
      <c r="L93" s="52"/>
      <c r="M93" s="52"/>
      <c r="N93" s="52"/>
      <c r="O93" s="52"/>
    </row>
    <row r="94" spans="1:15" x14ac:dyDescent="0.25">
      <c r="A94" s="52" t="s">
        <v>93</v>
      </c>
      <c r="B94" s="52" t="s">
        <v>20</v>
      </c>
      <c r="C94" s="34">
        <v>1</v>
      </c>
      <c r="D94" s="35">
        <v>40.22</v>
      </c>
      <c r="E94" s="35"/>
      <c r="F94" s="35">
        <v>1</v>
      </c>
      <c r="G94" s="35">
        <f t="shared" si="3"/>
        <v>5</v>
      </c>
      <c r="H94" s="35"/>
      <c r="I94" s="35"/>
      <c r="J94" s="35">
        <f t="shared" ref="J94:J133" si="4">SUM(D94,G94,H94*10,I94*10)-(E94*10)</f>
        <v>45.22</v>
      </c>
      <c r="K94" s="52">
        <f>SUM(F94:F103)</f>
        <v>17</v>
      </c>
      <c r="L94" s="52">
        <f>_xlfn.RANK.EQ(K94,K14:K103,1)</f>
        <v>8</v>
      </c>
      <c r="M94" s="52">
        <f>SUM(J94:J103)</f>
        <v>438.6</v>
      </c>
      <c r="N94" s="52">
        <f>_xlfn.RANK.EQ(M94,M14:M103,1)</f>
        <v>4</v>
      </c>
      <c r="O94" s="52">
        <f>Q7/M94*100</f>
        <v>56.96078431372549</v>
      </c>
    </row>
    <row r="95" spans="1:15" x14ac:dyDescent="0.25">
      <c r="A95" s="52"/>
      <c r="B95" s="52"/>
      <c r="C95" s="34">
        <v>2</v>
      </c>
      <c r="D95" s="35">
        <v>33.14</v>
      </c>
      <c r="E95" s="35"/>
      <c r="F95" s="35">
        <v>3</v>
      </c>
      <c r="G95" s="35">
        <f t="shared" si="3"/>
        <v>15</v>
      </c>
      <c r="H95" s="35"/>
      <c r="I95" s="35"/>
      <c r="J95" s="35">
        <f t="shared" si="4"/>
        <v>48.14</v>
      </c>
      <c r="K95" s="52"/>
      <c r="L95" s="52"/>
      <c r="M95" s="52"/>
      <c r="N95" s="52"/>
      <c r="O95" s="52"/>
    </row>
    <row r="96" spans="1:15" x14ac:dyDescent="0.25">
      <c r="A96" s="52"/>
      <c r="B96" s="52"/>
      <c r="C96" s="34">
        <v>3</v>
      </c>
      <c r="D96" s="35">
        <v>33.01</v>
      </c>
      <c r="E96" s="35"/>
      <c r="F96" s="35">
        <v>1</v>
      </c>
      <c r="G96" s="35">
        <f t="shared" si="3"/>
        <v>5</v>
      </c>
      <c r="H96" s="35"/>
      <c r="I96" s="35"/>
      <c r="J96" s="35">
        <f t="shared" si="4"/>
        <v>38.01</v>
      </c>
      <c r="K96" s="52"/>
      <c r="L96" s="52"/>
      <c r="M96" s="52"/>
      <c r="N96" s="52"/>
      <c r="O96" s="52"/>
    </row>
    <row r="97" spans="1:32" x14ac:dyDescent="0.25">
      <c r="A97" s="52"/>
      <c r="B97" s="52"/>
      <c r="C97" s="34">
        <v>4</v>
      </c>
      <c r="D97" s="35">
        <v>30.33</v>
      </c>
      <c r="E97" s="35"/>
      <c r="F97" s="35">
        <v>2</v>
      </c>
      <c r="G97" s="35">
        <f t="shared" si="3"/>
        <v>10</v>
      </c>
      <c r="H97" s="35"/>
      <c r="I97" s="35"/>
      <c r="J97" s="35">
        <f t="shared" si="4"/>
        <v>40.33</v>
      </c>
      <c r="K97" s="52"/>
      <c r="L97" s="52"/>
      <c r="M97" s="52"/>
      <c r="N97" s="52"/>
      <c r="O97" s="52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x14ac:dyDescent="0.25">
      <c r="A98" s="52"/>
      <c r="B98" s="52"/>
      <c r="C98" s="34">
        <v>5</v>
      </c>
      <c r="D98" s="35">
        <v>42.75</v>
      </c>
      <c r="E98" s="35"/>
      <c r="F98" s="35">
        <v>2</v>
      </c>
      <c r="G98" s="35">
        <f t="shared" si="3"/>
        <v>10</v>
      </c>
      <c r="H98" s="35"/>
      <c r="I98" s="35"/>
      <c r="J98" s="35">
        <f t="shared" si="4"/>
        <v>52.75</v>
      </c>
      <c r="K98" s="52"/>
      <c r="L98" s="52"/>
      <c r="M98" s="52"/>
      <c r="N98" s="52"/>
      <c r="O98" s="52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x14ac:dyDescent="0.25">
      <c r="A99" s="52"/>
      <c r="B99" s="52"/>
      <c r="C99" s="34">
        <v>6</v>
      </c>
      <c r="D99" s="35">
        <v>39.380000000000003</v>
      </c>
      <c r="E99" s="35"/>
      <c r="F99" s="35">
        <v>3</v>
      </c>
      <c r="G99" s="35">
        <f t="shared" si="3"/>
        <v>15</v>
      </c>
      <c r="H99" s="35"/>
      <c r="I99" s="35"/>
      <c r="J99" s="35">
        <f t="shared" si="4"/>
        <v>54.38</v>
      </c>
      <c r="K99" s="52"/>
      <c r="L99" s="52"/>
      <c r="M99" s="52"/>
      <c r="N99" s="52"/>
      <c r="O99" s="52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x14ac:dyDescent="0.25">
      <c r="A100" s="52"/>
      <c r="B100" s="52"/>
      <c r="C100" s="34">
        <v>7</v>
      </c>
      <c r="D100" s="35">
        <v>37.99</v>
      </c>
      <c r="E100" s="35"/>
      <c r="F100" s="35"/>
      <c r="G100" s="35">
        <f t="shared" si="3"/>
        <v>0</v>
      </c>
      <c r="H100" s="35"/>
      <c r="I100" s="35"/>
      <c r="J100" s="35">
        <f t="shared" si="4"/>
        <v>37.99</v>
      </c>
      <c r="K100" s="52"/>
      <c r="L100" s="52"/>
      <c r="M100" s="52"/>
      <c r="N100" s="52"/>
      <c r="O100" s="52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x14ac:dyDescent="0.25">
      <c r="A101" s="52"/>
      <c r="B101" s="52"/>
      <c r="C101" s="34">
        <v>8</v>
      </c>
      <c r="D101" s="35">
        <v>29.02</v>
      </c>
      <c r="E101" s="35"/>
      <c r="F101" s="35"/>
      <c r="G101" s="35">
        <f t="shared" si="3"/>
        <v>0</v>
      </c>
      <c r="H101" s="35"/>
      <c r="I101" s="35"/>
      <c r="J101" s="35">
        <f t="shared" si="4"/>
        <v>29.02</v>
      </c>
      <c r="K101" s="52"/>
      <c r="L101" s="52"/>
      <c r="M101" s="52"/>
      <c r="N101" s="52"/>
      <c r="O101" s="52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x14ac:dyDescent="0.25">
      <c r="A102" s="52"/>
      <c r="B102" s="52"/>
      <c r="C102" s="34">
        <v>9</v>
      </c>
      <c r="D102" s="35">
        <v>33.229999999999997</v>
      </c>
      <c r="E102" s="35"/>
      <c r="F102" s="35"/>
      <c r="G102" s="35">
        <f t="shared" si="3"/>
        <v>0</v>
      </c>
      <c r="H102" s="35"/>
      <c r="I102" s="35"/>
      <c r="J102" s="35">
        <f t="shared" si="4"/>
        <v>33.229999999999997</v>
      </c>
      <c r="K102" s="52"/>
      <c r="L102" s="52"/>
      <c r="M102" s="52"/>
      <c r="N102" s="52"/>
      <c r="O102" s="52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x14ac:dyDescent="0.25">
      <c r="A103" s="52"/>
      <c r="B103" s="52"/>
      <c r="C103" s="34">
        <v>10</v>
      </c>
      <c r="D103" s="35">
        <v>34.53</v>
      </c>
      <c r="E103" s="35"/>
      <c r="F103" s="35">
        <v>5</v>
      </c>
      <c r="G103" s="35">
        <f t="shared" si="3"/>
        <v>25</v>
      </c>
      <c r="H103" s="35"/>
      <c r="I103" s="35"/>
      <c r="J103" s="35">
        <f t="shared" si="4"/>
        <v>59.53</v>
      </c>
      <c r="K103" s="52"/>
      <c r="L103" s="52"/>
      <c r="M103" s="52"/>
      <c r="N103" s="52"/>
      <c r="O103" s="52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x14ac:dyDescent="0.25">
      <c r="A104" s="52" t="s">
        <v>92</v>
      </c>
      <c r="B104" s="52" t="s">
        <v>50</v>
      </c>
      <c r="C104" s="34">
        <v>1</v>
      </c>
      <c r="D104" s="35">
        <v>24.52</v>
      </c>
      <c r="E104" s="35"/>
      <c r="F104" s="35"/>
      <c r="G104" s="35">
        <f t="shared" si="3"/>
        <v>0</v>
      </c>
      <c r="H104" s="35"/>
      <c r="I104" s="35"/>
      <c r="J104" s="35">
        <f t="shared" si="4"/>
        <v>24.52</v>
      </c>
      <c r="K104" s="52">
        <f>SUM(F104:F113)</f>
        <v>10</v>
      </c>
      <c r="L104" s="52">
        <f>_xlfn.RANK.EQ(K104,K24:K113,1)</f>
        <v>5</v>
      </c>
      <c r="M104" s="52">
        <f>SUM(J104:J113)</f>
        <v>358.34000000000009</v>
      </c>
      <c r="N104" s="52">
        <f>_xlfn.RANK.EQ(M104,M24:M113,1)</f>
        <v>2</v>
      </c>
      <c r="O104" s="52">
        <f>Q7/M104*100</f>
        <v>69.718702907852858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x14ac:dyDescent="0.25">
      <c r="A105" s="52"/>
      <c r="B105" s="52"/>
      <c r="C105" s="34">
        <v>2</v>
      </c>
      <c r="D105" s="35">
        <v>32.03</v>
      </c>
      <c r="E105" s="35"/>
      <c r="F105" s="35"/>
      <c r="G105" s="35">
        <f t="shared" si="3"/>
        <v>0</v>
      </c>
      <c r="H105" s="35"/>
      <c r="I105" s="35"/>
      <c r="J105" s="35">
        <f t="shared" si="4"/>
        <v>32.03</v>
      </c>
      <c r="K105" s="52"/>
      <c r="L105" s="52"/>
      <c r="M105" s="52"/>
      <c r="N105" s="52"/>
      <c r="O105" s="52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x14ac:dyDescent="0.25">
      <c r="A106" s="52"/>
      <c r="B106" s="52"/>
      <c r="C106" s="34">
        <v>3</v>
      </c>
      <c r="D106" s="35">
        <v>30.85</v>
      </c>
      <c r="E106" s="35"/>
      <c r="F106" s="35">
        <v>1</v>
      </c>
      <c r="G106" s="35">
        <f t="shared" si="3"/>
        <v>5</v>
      </c>
      <c r="H106" s="35"/>
      <c r="I106" s="35"/>
      <c r="J106" s="35">
        <f t="shared" si="4"/>
        <v>35.85</v>
      </c>
      <c r="K106" s="52"/>
      <c r="L106" s="52"/>
      <c r="M106" s="52"/>
      <c r="N106" s="52"/>
      <c r="O106" s="52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x14ac:dyDescent="0.25">
      <c r="A107" s="52"/>
      <c r="B107" s="52"/>
      <c r="C107" s="34">
        <v>4</v>
      </c>
      <c r="D107" s="35">
        <v>29.25</v>
      </c>
      <c r="E107" s="35"/>
      <c r="F107" s="35">
        <v>1</v>
      </c>
      <c r="G107" s="35">
        <f t="shared" si="3"/>
        <v>5</v>
      </c>
      <c r="H107" s="35"/>
      <c r="I107" s="35"/>
      <c r="J107" s="35">
        <f t="shared" si="4"/>
        <v>34.25</v>
      </c>
      <c r="K107" s="52"/>
      <c r="L107" s="52"/>
      <c r="M107" s="52"/>
      <c r="N107" s="52"/>
      <c r="O107" s="52"/>
    </row>
    <row r="108" spans="1:32" x14ac:dyDescent="0.25">
      <c r="A108" s="52"/>
      <c r="B108" s="52"/>
      <c r="C108" s="34">
        <v>5</v>
      </c>
      <c r="D108" s="35">
        <v>33.49</v>
      </c>
      <c r="E108" s="35"/>
      <c r="F108" s="35">
        <v>3</v>
      </c>
      <c r="G108" s="35">
        <f t="shared" si="3"/>
        <v>15</v>
      </c>
      <c r="H108" s="35"/>
      <c r="I108" s="35"/>
      <c r="J108" s="35">
        <f t="shared" si="4"/>
        <v>48.49</v>
      </c>
      <c r="K108" s="52"/>
      <c r="L108" s="52"/>
      <c r="M108" s="52"/>
      <c r="N108" s="52"/>
      <c r="O108" s="52"/>
    </row>
    <row r="109" spans="1:32" x14ac:dyDescent="0.25">
      <c r="A109" s="52"/>
      <c r="B109" s="52"/>
      <c r="C109" s="34">
        <v>6</v>
      </c>
      <c r="D109" s="35">
        <v>29.77</v>
      </c>
      <c r="E109" s="35"/>
      <c r="F109" s="35">
        <v>1</v>
      </c>
      <c r="G109" s="35">
        <f t="shared" si="3"/>
        <v>5</v>
      </c>
      <c r="H109" s="35">
        <v>1</v>
      </c>
      <c r="I109" s="35"/>
      <c r="J109" s="35">
        <f t="shared" si="4"/>
        <v>44.769999999999996</v>
      </c>
      <c r="K109" s="52"/>
      <c r="L109" s="52"/>
      <c r="M109" s="52"/>
      <c r="N109" s="52"/>
      <c r="O109" s="52"/>
    </row>
    <row r="110" spans="1:32" x14ac:dyDescent="0.25">
      <c r="A110" s="52"/>
      <c r="B110" s="52"/>
      <c r="C110" s="34">
        <v>7</v>
      </c>
      <c r="D110" s="35">
        <v>25.74</v>
      </c>
      <c r="E110" s="35"/>
      <c r="F110" s="35"/>
      <c r="G110" s="35">
        <f t="shared" si="3"/>
        <v>0</v>
      </c>
      <c r="H110" s="35"/>
      <c r="I110" s="35"/>
      <c r="J110" s="35">
        <f t="shared" si="4"/>
        <v>25.74</v>
      </c>
      <c r="K110" s="52"/>
      <c r="L110" s="52"/>
      <c r="M110" s="52"/>
      <c r="N110" s="52"/>
      <c r="O110" s="52"/>
    </row>
    <row r="111" spans="1:32" x14ac:dyDescent="0.25">
      <c r="A111" s="52"/>
      <c r="B111" s="52"/>
      <c r="C111" s="34">
        <v>8</v>
      </c>
      <c r="D111" s="35">
        <v>22.79</v>
      </c>
      <c r="E111" s="35"/>
      <c r="F111" s="35"/>
      <c r="G111" s="35">
        <f t="shared" si="3"/>
        <v>0</v>
      </c>
      <c r="H111" s="35">
        <v>1</v>
      </c>
      <c r="I111" s="35"/>
      <c r="J111" s="35">
        <f t="shared" si="4"/>
        <v>32.79</v>
      </c>
      <c r="K111" s="52"/>
      <c r="L111" s="52"/>
      <c r="M111" s="52"/>
      <c r="N111" s="52"/>
      <c r="O111" s="52"/>
    </row>
    <row r="112" spans="1:32" x14ac:dyDescent="0.25">
      <c r="A112" s="52"/>
      <c r="B112" s="52"/>
      <c r="C112" s="34">
        <v>9</v>
      </c>
      <c r="D112" s="35">
        <v>23.98</v>
      </c>
      <c r="E112" s="35"/>
      <c r="F112" s="35"/>
      <c r="G112" s="35">
        <f t="shared" si="3"/>
        <v>0</v>
      </c>
      <c r="H112" s="35"/>
      <c r="I112" s="35"/>
      <c r="J112" s="35">
        <f t="shared" si="4"/>
        <v>23.98</v>
      </c>
      <c r="K112" s="52"/>
      <c r="L112" s="52"/>
      <c r="M112" s="52"/>
      <c r="N112" s="52"/>
      <c r="O112" s="52"/>
    </row>
    <row r="113" spans="1:15" x14ac:dyDescent="0.25">
      <c r="A113" s="52"/>
      <c r="B113" s="52"/>
      <c r="C113" s="34">
        <v>10</v>
      </c>
      <c r="D113" s="35">
        <v>35.92</v>
      </c>
      <c r="E113" s="35"/>
      <c r="F113" s="35">
        <v>4</v>
      </c>
      <c r="G113" s="35">
        <f t="shared" si="3"/>
        <v>20</v>
      </c>
      <c r="H113" s="35"/>
      <c r="I113" s="35"/>
      <c r="J113" s="35">
        <f t="shared" si="4"/>
        <v>55.92</v>
      </c>
      <c r="K113" s="52"/>
      <c r="L113" s="52"/>
      <c r="M113" s="52"/>
      <c r="N113" s="52"/>
      <c r="O113" s="52"/>
    </row>
    <row r="114" spans="1:15" x14ac:dyDescent="0.25">
      <c r="A114" s="52" t="s">
        <v>85</v>
      </c>
      <c r="B114" s="52" t="s">
        <v>94</v>
      </c>
      <c r="C114" s="34">
        <v>1</v>
      </c>
      <c r="D114" s="35">
        <v>25.38</v>
      </c>
      <c r="E114" s="35"/>
      <c r="F114" s="35"/>
      <c r="G114" s="35">
        <f t="shared" si="3"/>
        <v>0</v>
      </c>
      <c r="H114" s="35"/>
      <c r="I114" s="35"/>
      <c r="J114" s="35">
        <f t="shared" si="4"/>
        <v>25.38</v>
      </c>
      <c r="K114" s="52">
        <f>SUM(F114:F123)</f>
        <v>2</v>
      </c>
      <c r="L114" s="52">
        <f>_xlfn.RANK.EQ(K114,K34:K123,1)</f>
        <v>1</v>
      </c>
      <c r="M114" s="52">
        <f>SUM(J114:J123)</f>
        <v>353.12</v>
      </c>
      <c r="N114" s="52">
        <f>_xlfn.RANK.EQ(M114,M34:M123,1)</f>
        <v>2</v>
      </c>
      <c r="O114" s="52">
        <f>Q7/M114*100</f>
        <v>70.749320344358864</v>
      </c>
    </row>
    <row r="115" spans="1:15" x14ac:dyDescent="0.25">
      <c r="A115" s="52"/>
      <c r="B115" s="52"/>
      <c r="C115" s="34">
        <v>2</v>
      </c>
      <c r="D115" s="35">
        <v>40.200000000000003</v>
      </c>
      <c r="E115" s="35">
        <v>0.5</v>
      </c>
      <c r="F115" s="35">
        <v>1</v>
      </c>
      <c r="G115" s="35">
        <f t="shared" si="3"/>
        <v>5</v>
      </c>
      <c r="H115" s="35"/>
      <c r="I115" s="35"/>
      <c r="J115" s="35">
        <f t="shared" si="4"/>
        <v>40.200000000000003</v>
      </c>
      <c r="K115" s="52"/>
      <c r="L115" s="52"/>
      <c r="M115" s="52"/>
      <c r="N115" s="52"/>
      <c r="O115" s="52"/>
    </row>
    <row r="116" spans="1:15" x14ac:dyDescent="0.25">
      <c r="A116" s="52"/>
      <c r="B116" s="52"/>
      <c r="C116" s="34">
        <v>3</v>
      </c>
      <c r="D116" s="35">
        <v>43.99</v>
      </c>
      <c r="E116" s="35"/>
      <c r="F116" s="35">
        <v>1</v>
      </c>
      <c r="G116" s="35">
        <f t="shared" si="3"/>
        <v>5</v>
      </c>
      <c r="H116" s="35"/>
      <c r="I116" s="35"/>
      <c r="J116" s="35">
        <f t="shared" si="4"/>
        <v>48.99</v>
      </c>
      <c r="K116" s="52"/>
      <c r="L116" s="52"/>
      <c r="M116" s="52"/>
      <c r="N116" s="52"/>
      <c r="O116" s="52"/>
    </row>
    <row r="117" spans="1:15" x14ac:dyDescent="0.25">
      <c r="A117" s="52"/>
      <c r="B117" s="52"/>
      <c r="C117" s="34">
        <v>4</v>
      </c>
      <c r="D117" s="35">
        <v>37.909999999999997</v>
      </c>
      <c r="E117" s="35"/>
      <c r="F117" s="35"/>
      <c r="G117" s="35">
        <f t="shared" si="3"/>
        <v>0</v>
      </c>
      <c r="H117" s="35"/>
      <c r="I117" s="35"/>
      <c r="J117" s="35">
        <f t="shared" si="4"/>
        <v>37.909999999999997</v>
      </c>
      <c r="K117" s="52"/>
      <c r="L117" s="52"/>
      <c r="M117" s="52"/>
      <c r="N117" s="52"/>
      <c r="O117" s="52"/>
    </row>
    <row r="118" spans="1:15" x14ac:dyDescent="0.25">
      <c r="A118" s="52"/>
      <c r="B118" s="52"/>
      <c r="C118" s="34">
        <v>5</v>
      </c>
      <c r="D118" s="35">
        <v>40.69</v>
      </c>
      <c r="E118" s="35"/>
      <c r="F118" s="35"/>
      <c r="G118" s="35">
        <f t="shared" si="3"/>
        <v>0</v>
      </c>
      <c r="H118" s="35"/>
      <c r="I118" s="35"/>
      <c r="J118" s="35">
        <f t="shared" si="4"/>
        <v>40.69</v>
      </c>
      <c r="K118" s="52"/>
      <c r="L118" s="52"/>
      <c r="M118" s="52"/>
      <c r="N118" s="52"/>
      <c r="O118" s="52"/>
    </row>
    <row r="119" spans="1:15" x14ac:dyDescent="0.25">
      <c r="A119" s="52"/>
      <c r="B119" s="52"/>
      <c r="C119" s="34">
        <v>6</v>
      </c>
      <c r="D119" s="35">
        <v>30.87</v>
      </c>
      <c r="E119" s="35"/>
      <c r="F119" s="35"/>
      <c r="G119" s="35">
        <f t="shared" si="3"/>
        <v>0</v>
      </c>
      <c r="H119" s="35"/>
      <c r="I119" s="35"/>
      <c r="J119" s="35">
        <f t="shared" si="4"/>
        <v>30.87</v>
      </c>
      <c r="K119" s="52"/>
      <c r="L119" s="52"/>
      <c r="M119" s="52"/>
      <c r="N119" s="52"/>
      <c r="O119" s="52"/>
    </row>
    <row r="120" spans="1:15" x14ac:dyDescent="0.25">
      <c r="A120" s="52"/>
      <c r="B120" s="52"/>
      <c r="C120" s="34">
        <v>7</v>
      </c>
      <c r="D120" s="35">
        <v>34.15</v>
      </c>
      <c r="E120" s="35"/>
      <c r="F120" s="35"/>
      <c r="G120" s="35">
        <f t="shared" si="3"/>
        <v>0</v>
      </c>
      <c r="H120" s="35"/>
      <c r="I120" s="35"/>
      <c r="J120" s="35">
        <f t="shared" si="4"/>
        <v>34.15</v>
      </c>
      <c r="K120" s="52"/>
      <c r="L120" s="52"/>
      <c r="M120" s="52"/>
      <c r="N120" s="52"/>
      <c r="O120" s="52"/>
    </row>
    <row r="121" spans="1:15" x14ac:dyDescent="0.25">
      <c r="A121" s="52"/>
      <c r="B121" s="52"/>
      <c r="C121" s="34">
        <v>8</v>
      </c>
      <c r="D121" s="35">
        <v>17.739999999999998</v>
      </c>
      <c r="E121" s="35"/>
      <c r="F121" s="35"/>
      <c r="G121" s="35">
        <f t="shared" si="3"/>
        <v>0</v>
      </c>
      <c r="H121" s="35"/>
      <c r="I121" s="35"/>
      <c r="J121" s="35">
        <f t="shared" si="4"/>
        <v>17.739999999999998</v>
      </c>
      <c r="K121" s="52"/>
      <c r="L121" s="52"/>
      <c r="M121" s="52"/>
      <c r="N121" s="52"/>
      <c r="O121" s="52"/>
    </row>
    <row r="122" spans="1:15" x14ac:dyDescent="0.25">
      <c r="A122" s="52"/>
      <c r="B122" s="52"/>
      <c r="C122" s="34">
        <v>9</v>
      </c>
      <c r="D122" s="35">
        <v>35.6</v>
      </c>
      <c r="E122" s="35"/>
      <c r="F122" s="35"/>
      <c r="G122" s="35">
        <f t="shared" si="3"/>
        <v>0</v>
      </c>
      <c r="H122" s="35"/>
      <c r="I122" s="35"/>
      <c r="J122" s="35">
        <f t="shared" si="4"/>
        <v>35.6</v>
      </c>
      <c r="K122" s="52"/>
      <c r="L122" s="52"/>
      <c r="M122" s="52"/>
      <c r="N122" s="52"/>
      <c r="O122" s="52"/>
    </row>
    <row r="123" spans="1:15" x14ac:dyDescent="0.25">
      <c r="A123" s="52"/>
      <c r="B123" s="52"/>
      <c r="C123" s="34">
        <v>10</v>
      </c>
      <c r="D123" s="35">
        <v>41.59</v>
      </c>
      <c r="E123" s="35"/>
      <c r="F123" s="35"/>
      <c r="G123" s="35">
        <f t="shared" si="3"/>
        <v>0</v>
      </c>
      <c r="H123" s="35"/>
      <c r="I123" s="35"/>
      <c r="J123" s="35">
        <f t="shared" si="4"/>
        <v>41.59</v>
      </c>
      <c r="K123" s="52"/>
      <c r="L123" s="52"/>
      <c r="M123" s="52"/>
      <c r="N123" s="52"/>
      <c r="O123" s="52"/>
    </row>
    <row r="124" spans="1:15" x14ac:dyDescent="0.25">
      <c r="A124" s="52" t="s">
        <v>92</v>
      </c>
      <c r="B124" s="52" t="s">
        <v>95</v>
      </c>
      <c r="C124" s="34">
        <v>1</v>
      </c>
      <c r="D124" s="35">
        <v>41.78</v>
      </c>
      <c r="E124" s="35"/>
      <c r="F124" s="35">
        <v>4</v>
      </c>
      <c r="G124" s="35">
        <f t="shared" si="3"/>
        <v>20</v>
      </c>
      <c r="H124" s="35"/>
      <c r="I124" s="35"/>
      <c r="J124" s="35">
        <f t="shared" si="4"/>
        <v>61.78</v>
      </c>
      <c r="K124" s="52">
        <f>SUM(F124:F133)</f>
        <v>65</v>
      </c>
      <c r="L124" s="52">
        <f>_xlfn.RANK.EQ(K124,K44:K133,1)</f>
        <v>9</v>
      </c>
      <c r="M124" s="52">
        <f>SUM(J124:J133)</f>
        <v>989.99</v>
      </c>
      <c r="N124" s="52">
        <f>_xlfn.RANK.EQ(M124,M44:M133,1)</f>
        <v>9</v>
      </c>
      <c r="O124" s="52">
        <f>Q7/M124*100</f>
        <v>25.235608440489298</v>
      </c>
    </row>
    <row r="125" spans="1:15" x14ac:dyDescent="0.25">
      <c r="A125" s="52"/>
      <c r="B125" s="52"/>
      <c r="C125" s="34">
        <v>2</v>
      </c>
      <c r="D125" s="35">
        <v>64.709999999999994</v>
      </c>
      <c r="E125" s="35"/>
      <c r="F125" s="35">
        <v>11</v>
      </c>
      <c r="G125" s="35">
        <f t="shared" si="3"/>
        <v>55</v>
      </c>
      <c r="H125" s="35"/>
      <c r="I125" s="35"/>
      <c r="J125" s="35">
        <f t="shared" si="4"/>
        <v>119.71</v>
      </c>
      <c r="K125" s="52"/>
      <c r="L125" s="52"/>
      <c r="M125" s="52"/>
      <c r="N125" s="52"/>
      <c r="O125" s="52"/>
    </row>
    <row r="126" spans="1:15" x14ac:dyDescent="0.25">
      <c r="A126" s="52"/>
      <c r="B126" s="52"/>
      <c r="C126" s="34">
        <v>3</v>
      </c>
      <c r="D126" s="35">
        <v>80.94</v>
      </c>
      <c r="E126" s="35"/>
      <c r="F126" s="35">
        <v>8</v>
      </c>
      <c r="G126" s="35">
        <f t="shared" si="3"/>
        <v>40</v>
      </c>
      <c r="H126" s="35"/>
      <c r="I126" s="35"/>
      <c r="J126" s="35">
        <f t="shared" si="4"/>
        <v>120.94</v>
      </c>
      <c r="K126" s="52"/>
      <c r="L126" s="52"/>
      <c r="M126" s="52"/>
      <c r="N126" s="52"/>
      <c r="O126" s="52"/>
    </row>
    <row r="127" spans="1:15" x14ac:dyDescent="0.25">
      <c r="A127" s="52"/>
      <c r="B127" s="52"/>
      <c r="C127" s="34">
        <v>4</v>
      </c>
      <c r="D127" s="35">
        <v>59.95</v>
      </c>
      <c r="E127" s="35"/>
      <c r="F127" s="35">
        <v>3</v>
      </c>
      <c r="G127" s="35">
        <f t="shared" si="3"/>
        <v>15</v>
      </c>
      <c r="H127" s="35"/>
      <c r="I127" s="35"/>
      <c r="J127" s="35">
        <f t="shared" si="4"/>
        <v>74.95</v>
      </c>
      <c r="K127" s="52"/>
      <c r="L127" s="52"/>
      <c r="M127" s="52"/>
      <c r="N127" s="52"/>
      <c r="O127" s="52"/>
    </row>
    <row r="128" spans="1:15" x14ac:dyDescent="0.25">
      <c r="A128" s="52"/>
      <c r="B128" s="52"/>
      <c r="C128" s="34">
        <v>5</v>
      </c>
      <c r="D128" s="35">
        <v>85</v>
      </c>
      <c r="E128" s="35"/>
      <c r="F128" s="35">
        <v>7</v>
      </c>
      <c r="G128" s="35">
        <f t="shared" si="3"/>
        <v>35</v>
      </c>
      <c r="H128" s="35"/>
      <c r="I128" s="35"/>
      <c r="J128" s="35">
        <f t="shared" si="4"/>
        <v>120</v>
      </c>
      <c r="K128" s="52"/>
      <c r="L128" s="52"/>
      <c r="M128" s="52"/>
      <c r="N128" s="52"/>
      <c r="O128" s="52"/>
    </row>
    <row r="129" spans="1:15" x14ac:dyDescent="0.25">
      <c r="A129" s="52"/>
      <c r="B129" s="52"/>
      <c r="C129" s="34">
        <v>6</v>
      </c>
      <c r="D129" s="35">
        <v>41.82</v>
      </c>
      <c r="E129" s="35"/>
      <c r="F129" s="35">
        <v>8</v>
      </c>
      <c r="G129" s="35">
        <f t="shared" si="3"/>
        <v>40</v>
      </c>
      <c r="H129" s="35"/>
      <c r="I129" s="35"/>
      <c r="J129" s="35">
        <f t="shared" si="4"/>
        <v>81.819999999999993</v>
      </c>
      <c r="K129" s="52"/>
      <c r="L129" s="52"/>
      <c r="M129" s="52"/>
      <c r="N129" s="52"/>
      <c r="O129" s="52"/>
    </row>
    <row r="130" spans="1:15" x14ac:dyDescent="0.25">
      <c r="A130" s="52"/>
      <c r="B130" s="52"/>
      <c r="C130" s="34">
        <v>7</v>
      </c>
      <c r="D130" s="35">
        <v>106.12</v>
      </c>
      <c r="E130" s="35"/>
      <c r="F130" s="35">
        <v>2</v>
      </c>
      <c r="G130" s="35">
        <f t="shared" si="3"/>
        <v>10</v>
      </c>
      <c r="H130" s="35"/>
      <c r="I130" s="35"/>
      <c r="J130" s="35">
        <f t="shared" si="4"/>
        <v>116.12</v>
      </c>
      <c r="K130" s="52"/>
      <c r="L130" s="52"/>
      <c r="M130" s="52"/>
      <c r="N130" s="52"/>
      <c r="O130" s="52"/>
    </row>
    <row r="131" spans="1:15" x14ac:dyDescent="0.25">
      <c r="A131" s="52"/>
      <c r="B131" s="52"/>
      <c r="C131" s="34">
        <v>8</v>
      </c>
      <c r="D131" s="35">
        <v>41.75</v>
      </c>
      <c r="E131" s="35"/>
      <c r="F131" s="35">
        <v>2</v>
      </c>
      <c r="G131" s="35">
        <f t="shared" si="3"/>
        <v>10</v>
      </c>
      <c r="H131" s="35"/>
      <c r="I131" s="35"/>
      <c r="J131" s="35">
        <f t="shared" si="4"/>
        <v>51.75</v>
      </c>
      <c r="K131" s="52"/>
      <c r="L131" s="52"/>
      <c r="M131" s="52"/>
      <c r="N131" s="52"/>
      <c r="O131" s="52"/>
    </row>
    <row r="132" spans="1:15" x14ac:dyDescent="0.25">
      <c r="A132" s="52"/>
      <c r="B132" s="52"/>
      <c r="C132" s="34">
        <v>9</v>
      </c>
      <c r="D132" s="35">
        <v>74.900000000000006</v>
      </c>
      <c r="E132" s="35"/>
      <c r="F132" s="35">
        <v>9</v>
      </c>
      <c r="G132" s="35">
        <f t="shared" ref="G132:G133" si="5">PRODUCT(F132*5)</f>
        <v>45</v>
      </c>
      <c r="H132" s="35"/>
      <c r="I132" s="35"/>
      <c r="J132" s="35">
        <f t="shared" si="4"/>
        <v>119.9</v>
      </c>
      <c r="K132" s="52"/>
      <c r="L132" s="52"/>
      <c r="M132" s="52"/>
      <c r="N132" s="52"/>
      <c r="O132" s="52"/>
    </row>
    <row r="133" spans="1:15" x14ac:dyDescent="0.25">
      <c r="A133" s="52"/>
      <c r="B133" s="52"/>
      <c r="C133" s="34">
        <v>10</v>
      </c>
      <c r="D133" s="35">
        <v>68.02</v>
      </c>
      <c r="E133" s="35"/>
      <c r="F133" s="35">
        <v>11</v>
      </c>
      <c r="G133" s="35">
        <f t="shared" si="5"/>
        <v>55</v>
      </c>
      <c r="H133" s="35"/>
      <c r="I133" s="35"/>
      <c r="J133" s="35">
        <f t="shared" si="4"/>
        <v>123.02</v>
      </c>
      <c r="K133" s="52"/>
      <c r="L133" s="52"/>
      <c r="M133" s="52"/>
      <c r="N133" s="52"/>
      <c r="O133" s="52"/>
    </row>
  </sheetData>
  <mergeCells count="95">
    <mergeCell ref="N114:N123"/>
    <mergeCell ref="O114:O123"/>
    <mergeCell ref="A124:A133"/>
    <mergeCell ref="B124:B133"/>
    <mergeCell ref="K124:K133"/>
    <mergeCell ref="L124:L133"/>
    <mergeCell ref="M124:M133"/>
    <mergeCell ref="N124:N133"/>
    <mergeCell ref="O124:O133"/>
    <mergeCell ref="A114:A123"/>
    <mergeCell ref="B114:B123"/>
    <mergeCell ref="K114:K123"/>
    <mergeCell ref="L114:L123"/>
    <mergeCell ref="M114:M123"/>
    <mergeCell ref="N94:N103"/>
    <mergeCell ref="O94:O103"/>
    <mergeCell ref="A104:A113"/>
    <mergeCell ref="B104:B113"/>
    <mergeCell ref="K104:K113"/>
    <mergeCell ref="L104:L113"/>
    <mergeCell ref="M104:M113"/>
    <mergeCell ref="N104:N113"/>
    <mergeCell ref="O104:O113"/>
    <mergeCell ref="A94:A103"/>
    <mergeCell ref="B94:B103"/>
    <mergeCell ref="K94:K103"/>
    <mergeCell ref="L94:L103"/>
    <mergeCell ref="M94:M103"/>
    <mergeCell ref="O84:O93"/>
    <mergeCell ref="A84:A93"/>
    <mergeCell ref="B84:B93"/>
    <mergeCell ref="K84:K93"/>
    <mergeCell ref="L84:L93"/>
    <mergeCell ref="M84:M93"/>
    <mergeCell ref="N84:N93"/>
    <mergeCell ref="O64:O73"/>
    <mergeCell ref="A74:A83"/>
    <mergeCell ref="B74:B83"/>
    <mergeCell ref="K74:K83"/>
    <mergeCell ref="L74:L83"/>
    <mergeCell ref="M74:M83"/>
    <mergeCell ref="N74:N83"/>
    <mergeCell ref="O74:O83"/>
    <mergeCell ref="A64:A73"/>
    <mergeCell ref="B64:B73"/>
    <mergeCell ref="K64:K73"/>
    <mergeCell ref="L64:L73"/>
    <mergeCell ref="M64:M73"/>
    <mergeCell ref="N64:N73"/>
    <mergeCell ref="O54:O63"/>
    <mergeCell ref="A54:A63"/>
    <mergeCell ref="B54:B63"/>
    <mergeCell ref="K54:K63"/>
    <mergeCell ref="L54:L63"/>
    <mergeCell ref="M54:M63"/>
    <mergeCell ref="N54:N63"/>
    <mergeCell ref="O34:O43"/>
    <mergeCell ref="A44:A53"/>
    <mergeCell ref="B44:B53"/>
    <mergeCell ref="K44:K53"/>
    <mergeCell ref="L44:L53"/>
    <mergeCell ref="M44:M53"/>
    <mergeCell ref="N44:N53"/>
    <mergeCell ref="O44:O53"/>
    <mergeCell ref="A34:A43"/>
    <mergeCell ref="B34:B43"/>
    <mergeCell ref="K34:K43"/>
    <mergeCell ref="L34:L43"/>
    <mergeCell ref="M34:M43"/>
    <mergeCell ref="N34:N43"/>
    <mergeCell ref="O14:O23"/>
    <mergeCell ref="A24:A33"/>
    <mergeCell ref="B24:B33"/>
    <mergeCell ref="K24:K33"/>
    <mergeCell ref="L24:L33"/>
    <mergeCell ref="M24:M33"/>
    <mergeCell ref="N24:N33"/>
    <mergeCell ref="O24:O33"/>
    <mergeCell ref="A14:A23"/>
    <mergeCell ref="B14:B23"/>
    <mergeCell ref="K14:K23"/>
    <mergeCell ref="L14:L23"/>
    <mergeCell ref="M14:M23"/>
    <mergeCell ref="N14:N23"/>
    <mergeCell ref="N4:N13"/>
    <mergeCell ref="O4:O13"/>
    <mergeCell ref="A1:XFD1"/>
    <mergeCell ref="A2:XFD2"/>
    <mergeCell ref="Q6:R6"/>
    <mergeCell ref="Q7:R7"/>
    <mergeCell ref="A4:A13"/>
    <mergeCell ref="B4:B13"/>
    <mergeCell ref="K4:K13"/>
    <mergeCell ref="L4:L13"/>
    <mergeCell ref="M4:M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4"/>
  <sheetViews>
    <sheetView workbookViewId="0">
      <selection activeCell="B15" sqref="B15"/>
    </sheetView>
  </sheetViews>
  <sheetFormatPr defaultRowHeight="15" x14ac:dyDescent="0.25"/>
  <cols>
    <col min="2" max="2" width="20.28515625" bestFit="1" customWidth="1"/>
    <col min="3" max="3" width="5.85546875" style="2" bestFit="1" customWidth="1"/>
    <col min="4" max="4" width="22.5703125" customWidth="1"/>
    <col min="6" max="6" width="18.42578125" customWidth="1"/>
  </cols>
  <sheetData>
    <row r="1" spans="1:9" s="54" customFormat="1" ht="27" customHeight="1" x14ac:dyDescent="0.25">
      <c r="A1" s="53" t="s">
        <v>0</v>
      </c>
    </row>
    <row r="2" spans="1:9" s="54" customFormat="1" ht="15.75" thickBot="1" x14ac:dyDescent="0.3">
      <c r="A2" s="55" t="s">
        <v>58</v>
      </c>
    </row>
    <row r="3" spans="1:9" s="1" customFormat="1" ht="26.25" customHeight="1" x14ac:dyDescent="0.25">
      <c r="A3" s="3" t="s">
        <v>2</v>
      </c>
      <c r="B3" s="4" t="s">
        <v>3</v>
      </c>
      <c r="C3" s="5" t="s">
        <v>47</v>
      </c>
      <c r="D3" s="5" t="s">
        <v>48</v>
      </c>
      <c r="E3" s="6" t="s">
        <v>49</v>
      </c>
      <c r="F3" s="20" t="s">
        <v>53</v>
      </c>
    </row>
    <row r="4" spans="1:9" ht="15.75" thickBot="1" x14ac:dyDescent="0.3">
      <c r="A4" s="35" t="s">
        <v>93</v>
      </c>
      <c r="B4" s="35" t="s">
        <v>100</v>
      </c>
      <c r="C4" s="34">
        <v>49</v>
      </c>
      <c r="D4" s="35">
        <f>C4/H6*100</f>
        <v>92.452830188679243</v>
      </c>
      <c r="E4" s="35">
        <f>_xlfn.RANK.EQ(D4,D4:D38,0)</f>
        <v>3</v>
      </c>
      <c r="F4" s="35">
        <v>3</v>
      </c>
    </row>
    <row r="5" spans="1:9" x14ac:dyDescent="0.25">
      <c r="A5" s="35" t="s">
        <v>99</v>
      </c>
      <c r="B5" s="35" t="s">
        <v>36</v>
      </c>
      <c r="C5" s="34">
        <v>40</v>
      </c>
      <c r="D5" s="35">
        <f>C5/H6*100</f>
        <v>75.471698113207552</v>
      </c>
      <c r="E5" s="35">
        <f>_xlfn.RANK.EQ(D5,D4:D38,0)</f>
        <v>12</v>
      </c>
      <c r="F5" s="35"/>
      <c r="H5" s="61" t="s">
        <v>51</v>
      </c>
      <c r="I5" s="62"/>
    </row>
    <row r="6" spans="1:9" ht="15.75" thickBot="1" x14ac:dyDescent="0.3">
      <c r="A6" s="35" t="s">
        <v>81</v>
      </c>
      <c r="B6" s="35" t="s">
        <v>44</v>
      </c>
      <c r="C6" s="34">
        <v>44</v>
      </c>
      <c r="D6" s="35">
        <f>C6/H6*100</f>
        <v>83.018867924528308</v>
      </c>
      <c r="E6" s="35">
        <f>_xlfn.RANK.EQ(D6,D4:D38,0)</f>
        <v>9</v>
      </c>
      <c r="F6" s="35"/>
      <c r="H6" s="58">
        <v>53</v>
      </c>
      <c r="I6" s="59"/>
    </row>
    <row r="7" spans="1:9" x14ac:dyDescent="0.25">
      <c r="A7" s="35" t="s">
        <v>81</v>
      </c>
      <c r="B7" s="35" t="s">
        <v>27</v>
      </c>
      <c r="C7" s="34">
        <v>40</v>
      </c>
      <c r="D7" s="35">
        <f>C7/H6*100</f>
        <v>75.471698113207552</v>
      </c>
      <c r="E7" s="35">
        <f>_xlfn.RANK.EQ(D7,D4:D38,0)</f>
        <v>12</v>
      </c>
      <c r="F7" s="35"/>
      <c r="H7" s="8"/>
      <c r="I7" s="8"/>
    </row>
    <row r="8" spans="1:9" x14ac:dyDescent="0.25">
      <c r="A8" s="35" t="s">
        <v>93</v>
      </c>
      <c r="B8" s="35" t="s">
        <v>101</v>
      </c>
      <c r="C8" s="34">
        <v>35</v>
      </c>
      <c r="D8" s="35">
        <f>C8/H6*100</f>
        <v>66.037735849056602</v>
      </c>
      <c r="E8" s="35">
        <f>_xlfn.RANK.EQ(D8,D4:D38,0)</f>
        <v>17</v>
      </c>
      <c r="F8" s="35"/>
      <c r="H8" s="9"/>
      <c r="I8" s="9"/>
    </row>
    <row r="9" spans="1:9" x14ac:dyDescent="0.25">
      <c r="A9" s="35" t="s">
        <v>93</v>
      </c>
      <c r="B9" s="35" t="s">
        <v>37</v>
      </c>
      <c r="C9" s="34">
        <v>48</v>
      </c>
      <c r="D9" s="35">
        <f>C9/H6*100</f>
        <v>90.566037735849065</v>
      </c>
      <c r="E9" s="35">
        <f>_xlfn.RANK.EQ(D9,D4:D38,0)</f>
        <v>5</v>
      </c>
      <c r="F9" s="35">
        <v>5</v>
      </c>
      <c r="H9" s="9"/>
      <c r="I9" s="9"/>
    </row>
    <row r="10" spans="1:9" x14ac:dyDescent="0.25">
      <c r="A10" s="35" t="s">
        <v>93</v>
      </c>
      <c r="B10" s="35" t="s">
        <v>45</v>
      </c>
      <c r="C10" s="34">
        <v>46</v>
      </c>
      <c r="D10" s="35">
        <f>C10/H6*100</f>
        <v>86.79245283018868</v>
      </c>
      <c r="E10" s="35">
        <f>_xlfn.RANK.EQ(D10,D4:D38,0)</f>
        <v>6</v>
      </c>
      <c r="F10" s="35"/>
      <c r="H10" s="9"/>
      <c r="I10" s="9"/>
    </row>
    <row r="11" spans="1:9" x14ac:dyDescent="0.25">
      <c r="A11" s="35" t="s">
        <v>99</v>
      </c>
      <c r="B11" s="35" t="s">
        <v>38</v>
      </c>
      <c r="C11" s="34">
        <v>53</v>
      </c>
      <c r="D11" s="35">
        <f>C11/H6*100</f>
        <v>100</v>
      </c>
      <c r="E11" s="35">
        <f>_xlfn.RANK.EQ(D11,D4:D38,0)</f>
        <v>1</v>
      </c>
      <c r="F11" s="35">
        <v>1</v>
      </c>
      <c r="H11" s="9"/>
      <c r="I11" s="9"/>
    </row>
    <row r="12" spans="1:9" x14ac:dyDescent="0.25">
      <c r="A12" s="35" t="s">
        <v>81</v>
      </c>
      <c r="B12" s="35" t="s">
        <v>39</v>
      </c>
      <c r="C12" s="34">
        <v>46</v>
      </c>
      <c r="D12" s="35">
        <f>C12/H6*100</f>
        <v>86.79245283018868</v>
      </c>
      <c r="E12" s="35">
        <f>_xlfn.RANK.EQ(D12,D4:D38,0)</f>
        <v>6</v>
      </c>
      <c r="F12" s="35"/>
      <c r="H12" s="9"/>
      <c r="I12" s="9"/>
    </row>
    <row r="13" spans="1:9" x14ac:dyDescent="0.25">
      <c r="A13" s="35" t="s">
        <v>88</v>
      </c>
      <c r="B13" s="35" t="s">
        <v>102</v>
      </c>
      <c r="C13" s="34">
        <v>37</v>
      </c>
      <c r="D13" s="35">
        <f>C13/H6*100</f>
        <v>69.811320754716974</v>
      </c>
      <c r="E13" s="35">
        <f>_xlfn.RANK.EQ(D13,D4:D38,0)</f>
        <v>16</v>
      </c>
      <c r="F13" s="35"/>
      <c r="H13" s="9"/>
      <c r="I13" s="9"/>
    </row>
    <row r="14" spans="1:9" x14ac:dyDescent="0.25">
      <c r="A14" s="35" t="s">
        <v>85</v>
      </c>
      <c r="B14" s="35" t="s">
        <v>103</v>
      </c>
      <c r="C14" s="34">
        <v>39</v>
      </c>
      <c r="D14" s="35">
        <f>C14/H6*100</f>
        <v>73.584905660377359</v>
      </c>
      <c r="E14" s="35">
        <f>_xlfn.RANK.EQ(D14,D4:D38,0)</f>
        <v>14</v>
      </c>
      <c r="F14" s="35"/>
    </row>
    <row r="15" spans="1:9" x14ac:dyDescent="0.25">
      <c r="A15" s="35" t="s">
        <v>85</v>
      </c>
      <c r="B15" s="35" t="s">
        <v>31</v>
      </c>
      <c r="C15" s="34">
        <v>46</v>
      </c>
      <c r="D15" s="35">
        <f>C15/H6*100</f>
        <v>86.79245283018868</v>
      </c>
      <c r="E15" s="35">
        <f>_xlfn.RANK.EQ(D15,D4:D38,0)</f>
        <v>6</v>
      </c>
      <c r="F15" s="35"/>
    </row>
    <row r="16" spans="1:9" x14ac:dyDescent="0.25">
      <c r="A16" s="35" t="s">
        <v>81</v>
      </c>
      <c r="B16" s="35" t="s">
        <v>40</v>
      </c>
      <c r="C16" s="34">
        <v>39</v>
      </c>
      <c r="D16" s="35">
        <f>C16/H6*100</f>
        <v>73.584905660377359</v>
      </c>
      <c r="E16" s="35">
        <f>_xlfn.RANK.EQ(D16,D4:D38,0)</f>
        <v>14</v>
      </c>
      <c r="F16" s="35"/>
    </row>
    <row r="17" spans="1:6" x14ac:dyDescent="0.25">
      <c r="A17" s="35" t="s">
        <v>81</v>
      </c>
      <c r="B17" s="35" t="s">
        <v>41</v>
      </c>
      <c r="C17" s="34">
        <v>49</v>
      </c>
      <c r="D17" s="35">
        <f>C17/H6*100</f>
        <v>92.452830188679243</v>
      </c>
      <c r="E17" s="35">
        <f>_xlfn.RANK.EQ(D17,D4:D38,0)</f>
        <v>3</v>
      </c>
      <c r="F17" s="35">
        <v>4</v>
      </c>
    </row>
    <row r="18" spans="1:6" x14ac:dyDescent="0.25">
      <c r="A18" s="35" t="s">
        <v>93</v>
      </c>
      <c r="B18" s="35" t="s">
        <v>42</v>
      </c>
      <c r="C18" s="34">
        <v>50</v>
      </c>
      <c r="D18" s="35">
        <f>C18/H6*100</f>
        <v>94.339622641509436</v>
      </c>
      <c r="E18" s="35">
        <f>_xlfn.RANK.EQ(D18,D4:D38,0)</f>
        <v>2</v>
      </c>
      <c r="F18" s="35">
        <v>2</v>
      </c>
    </row>
    <row r="19" spans="1:6" x14ac:dyDescent="0.25">
      <c r="A19" s="35" t="s">
        <v>99</v>
      </c>
      <c r="B19" s="35" t="s">
        <v>104</v>
      </c>
      <c r="C19" s="34">
        <v>20</v>
      </c>
      <c r="D19" s="35">
        <f>C19/H6*100</f>
        <v>37.735849056603776</v>
      </c>
      <c r="E19" s="35">
        <f>_xlfn.RANK.EQ(D19,D4:D38,0)</f>
        <v>18</v>
      </c>
      <c r="F19" s="35"/>
    </row>
    <row r="20" spans="1:6" x14ac:dyDescent="0.25">
      <c r="A20" s="35" t="s">
        <v>81</v>
      </c>
      <c r="B20" s="35" t="s">
        <v>105</v>
      </c>
      <c r="C20" s="34">
        <v>44</v>
      </c>
      <c r="D20" s="35">
        <f>C20/H6*100</f>
        <v>83.018867924528308</v>
      </c>
      <c r="E20" s="35">
        <f>_xlfn.RANK.EQ(D20,D4:D38,0)</f>
        <v>9</v>
      </c>
      <c r="F20" s="35"/>
    </row>
    <row r="21" spans="1:6" x14ac:dyDescent="0.25">
      <c r="A21" s="35" t="s">
        <v>93</v>
      </c>
      <c r="B21" s="35" t="s">
        <v>34</v>
      </c>
      <c r="C21" s="34">
        <v>42</v>
      </c>
      <c r="D21" s="35">
        <f>C21/H6*100</f>
        <v>79.245283018867923</v>
      </c>
      <c r="E21" s="35">
        <f>_xlfn.RANK.EQ(D21,D4:D38,0)</f>
        <v>11</v>
      </c>
      <c r="F21" s="35"/>
    </row>
    <row r="22" spans="1:6" x14ac:dyDescent="0.25">
      <c r="F22" s="36"/>
    </row>
    <row r="23" spans="1:6" x14ac:dyDescent="0.25">
      <c r="F23" s="24"/>
    </row>
    <row r="24" spans="1:6" x14ac:dyDescent="0.25">
      <c r="F24" s="24"/>
    </row>
    <row r="25" spans="1:6" x14ac:dyDescent="0.25">
      <c r="F25" s="25"/>
    </row>
    <row r="26" spans="1:6" x14ac:dyDescent="0.25">
      <c r="F26" s="26"/>
    </row>
    <row r="27" spans="1:6" x14ac:dyDescent="0.25">
      <c r="F27" s="24"/>
    </row>
    <row r="28" spans="1:6" x14ac:dyDescent="0.25">
      <c r="F28" s="24"/>
    </row>
    <row r="29" spans="1:6" x14ac:dyDescent="0.25">
      <c r="F29" s="24"/>
    </row>
    <row r="30" spans="1:6" x14ac:dyDescent="0.25">
      <c r="F30" s="24"/>
    </row>
    <row r="31" spans="1:6" x14ac:dyDescent="0.25">
      <c r="F31" s="24"/>
    </row>
    <row r="32" spans="1:6" x14ac:dyDescent="0.25">
      <c r="F32" s="24"/>
    </row>
    <row r="33" spans="6:6" x14ac:dyDescent="0.25">
      <c r="F33" s="25"/>
    </row>
    <row r="34" spans="6:6" x14ac:dyDescent="0.25">
      <c r="F34" s="24"/>
    </row>
  </sheetData>
  <sortState xmlns:xlrd2="http://schemas.microsoft.com/office/spreadsheetml/2017/richdata2" ref="A4:E38">
    <sortCondition ref="B4:B38"/>
  </sortState>
  <mergeCells count="4">
    <mergeCell ref="A1:XFD1"/>
    <mergeCell ref="A2:XFD2"/>
    <mergeCell ref="H5:I5"/>
    <mergeCell ref="H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6"/>
  <sheetViews>
    <sheetView workbookViewId="0">
      <selection activeCell="L4" sqref="L4"/>
    </sheetView>
  </sheetViews>
  <sheetFormatPr defaultRowHeight="15" x14ac:dyDescent="0.25"/>
  <cols>
    <col min="1" max="1" width="11.42578125" customWidth="1"/>
    <col min="2" max="2" width="18.28515625" customWidth="1"/>
    <col min="3" max="3" width="11.140625" style="2" customWidth="1"/>
    <col min="4" max="4" width="11.7109375" customWidth="1"/>
    <col min="5" max="5" width="10.85546875" customWidth="1"/>
    <col min="6" max="7" width="10.5703125" customWidth="1"/>
    <col min="11" max="11" width="12.5703125" customWidth="1"/>
    <col min="12" max="12" width="13.5703125" customWidth="1"/>
    <col min="13" max="13" width="12.42578125" customWidth="1"/>
    <col min="14" max="14" width="9.140625" customWidth="1"/>
  </cols>
  <sheetData>
    <row r="1" spans="1:14" s="54" customFormat="1" ht="27" customHeight="1" x14ac:dyDescent="0.25">
      <c r="A1" s="53" t="s">
        <v>0</v>
      </c>
    </row>
    <row r="2" spans="1:14" s="54" customFormat="1" ht="15.75" thickBot="1" x14ac:dyDescent="0.3">
      <c r="A2" s="55" t="s">
        <v>59</v>
      </c>
    </row>
    <row r="3" spans="1:14" s="1" customFormat="1" ht="26.25" customHeight="1" x14ac:dyDescent="0.25">
      <c r="A3" s="3" t="s">
        <v>2</v>
      </c>
      <c r="B3" s="4" t="s">
        <v>3</v>
      </c>
      <c r="C3" s="37" t="s">
        <v>60</v>
      </c>
      <c r="D3" s="38" t="s">
        <v>61</v>
      </c>
      <c r="E3" s="39" t="s">
        <v>62</v>
      </c>
      <c r="F3" s="40" t="s">
        <v>63</v>
      </c>
      <c r="G3" s="41" t="s">
        <v>64</v>
      </c>
      <c r="K3" s="12" t="s">
        <v>2</v>
      </c>
      <c r="L3" s="13" t="s">
        <v>65</v>
      </c>
      <c r="M3" s="12" t="s">
        <v>63</v>
      </c>
      <c r="N3" s="12" t="s">
        <v>66</v>
      </c>
    </row>
    <row r="4" spans="1:14" x14ac:dyDescent="0.25">
      <c r="A4" s="35" t="s">
        <v>81</v>
      </c>
      <c r="B4" s="35" t="s">
        <v>82</v>
      </c>
      <c r="C4" s="34">
        <f>'Junior Division Shoot'!O4*2</f>
        <v>136.02112484346929</v>
      </c>
      <c r="D4" s="35">
        <f>'Junior Interview'!D4</f>
        <v>88.764044943820224</v>
      </c>
      <c r="E4" s="35">
        <f>'Junior Test'!D4</f>
        <v>81.818181818181827</v>
      </c>
      <c r="F4" s="35">
        <f t="shared" ref="F4:F16" si="0">C4+D4+E4</f>
        <v>306.60335160547135</v>
      </c>
      <c r="G4" s="35">
        <f>_xlfn.RANK.EQ(F4,F4:F16,0)</f>
        <v>5</v>
      </c>
      <c r="K4" s="35" t="s">
        <v>21</v>
      </c>
      <c r="L4" s="35">
        <v>3</v>
      </c>
      <c r="M4" s="35">
        <f>(F7+F8+F15)/3</f>
        <v>272.86823938463061</v>
      </c>
      <c r="N4" s="35">
        <f>_xlfn.RANK.EQ(M4,M4:M7,0)</f>
        <v>2</v>
      </c>
    </row>
    <row r="5" spans="1:14" x14ac:dyDescent="0.25">
      <c r="A5" s="35" t="s">
        <v>81</v>
      </c>
      <c r="B5" s="35" t="s">
        <v>83</v>
      </c>
      <c r="C5" s="34">
        <f>'Junior Division Shoot'!O14*2</f>
        <v>155.06315364801543</v>
      </c>
      <c r="D5" s="35">
        <f>'Junior Interview'!D5</f>
        <v>84.269662921348313</v>
      </c>
      <c r="E5" s="35">
        <f>'Junior Test'!D5</f>
        <v>81.818181818181827</v>
      </c>
      <c r="F5" s="35">
        <f t="shared" si="0"/>
        <v>321.15099838754554</v>
      </c>
      <c r="G5" s="35">
        <f>_xlfn.RANK.EQ(F5,F4:F16,0)</f>
        <v>2</v>
      </c>
      <c r="K5" s="35" t="s">
        <v>24</v>
      </c>
      <c r="L5" s="35">
        <v>6</v>
      </c>
      <c r="M5" s="35">
        <f>(F4+F5+F6+F12+F14+F16)/6</f>
        <v>291.68538112964654</v>
      </c>
      <c r="N5" s="35">
        <f>_xlfn.RANK.EQ(M5,M4:M7,0)</f>
        <v>1</v>
      </c>
    </row>
    <row r="6" spans="1:14" x14ac:dyDescent="0.25">
      <c r="A6" s="35" t="s">
        <v>81</v>
      </c>
      <c r="B6" s="35" t="s">
        <v>84</v>
      </c>
      <c r="C6" s="34">
        <f>'Junior Division Shoot'!O24*2</f>
        <v>115.58979341615195</v>
      </c>
      <c r="D6" s="35">
        <f>'Junior Interview'!M4</f>
        <v>92.748091603053439</v>
      </c>
      <c r="E6" s="35">
        <f>'Junior Test'!D6</f>
        <v>50</v>
      </c>
      <c r="F6" s="35">
        <f t="shared" si="0"/>
        <v>258.33788501920537</v>
      </c>
      <c r="G6" s="35">
        <f>_xlfn.RANK.EQ(F6,F4:F16,0)</f>
        <v>9</v>
      </c>
      <c r="K6" s="35" t="s">
        <v>17</v>
      </c>
      <c r="L6" s="35">
        <v>1</v>
      </c>
      <c r="M6" s="35">
        <f>(F13)/1</f>
        <v>261.92974023112822</v>
      </c>
      <c r="N6" s="35">
        <f>_xlfn.RANK.EQ(M6,M4:M7,0)</f>
        <v>3</v>
      </c>
    </row>
    <row r="7" spans="1:14" x14ac:dyDescent="0.25">
      <c r="A7" s="35" t="s">
        <v>85</v>
      </c>
      <c r="B7" s="35" t="s">
        <v>86</v>
      </c>
      <c r="C7" s="34">
        <f>'Junior Division Shoot'!O34*2</f>
        <v>65.7101525512888</v>
      </c>
      <c r="D7" s="35">
        <f>'Junior Interview'!D6</f>
        <v>95.50561797752809</v>
      </c>
      <c r="E7" s="35">
        <f>'Junior Test'!D7</f>
        <v>68.181818181818173</v>
      </c>
      <c r="F7" s="35">
        <f t="shared" si="0"/>
        <v>229.39758871063509</v>
      </c>
      <c r="G7" s="35">
        <f>_xlfn.RANK.EQ(F7,F4:F16,0)</f>
        <v>12</v>
      </c>
      <c r="K7" s="35" t="s">
        <v>113</v>
      </c>
      <c r="L7" s="35">
        <v>3</v>
      </c>
      <c r="M7" s="35">
        <f>(F9+F10+F11)/3</f>
        <v>248.59973036700794</v>
      </c>
      <c r="N7" s="35">
        <f>_xlfn.RANK.EQ(M7,M4:M7,0)</f>
        <v>4</v>
      </c>
    </row>
    <row r="8" spans="1:14" x14ac:dyDescent="0.25">
      <c r="A8" s="35" t="s">
        <v>85</v>
      </c>
      <c r="B8" s="35" t="s">
        <v>87</v>
      </c>
      <c r="C8" s="34">
        <f>'Junior Division Shoot'!O44*2</f>
        <v>101.45380710659899</v>
      </c>
      <c r="D8" s="35">
        <f>'Junior Interview'!D7</f>
        <v>96.254681647940075</v>
      </c>
      <c r="E8" s="35">
        <f>'Junior Test'!D8</f>
        <v>77.272727272727266</v>
      </c>
      <c r="F8" s="35">
        <f>C8+D8+E8</f>
        <v>274.98121602726633</v>
      </c>
      <c r="G8" s="35">
        <f>_xlfn.RANK.EQ(F8,F4:F16,0)</f>
        <v>6</v>
      </c>
    </row>
    <row r="9" spans="1:14" x14ac:dyDescent="0.25">
      <c r="A9" s="35" t="s">
        <v>88</v>
      </c>
      <c r="B9" s="35" t="s">
        <v>89</v>
      </c>
      <c r="C9" s="34">
        <f>'Junior Division Shoot'!O54*2</f>
        <v>83.883423429473183</v>
      </c>
      <c r="D9" s="35">
        <f>'Junior Interview'!D8</f>
        <v>86.142322097378283</v>
      </c>
      <c r="E9" s="35">
        <f>'Junior Test'!D9</f>
        <v>72.727272727272734</v>
      </c>
      <c r="F9" s="35">
        <f t="shared" si="0"/>
        <v>242.75301825412419</v>
      </c>
      <c r="G9" s="35">
        <f>_xlfn.RANK.EQ(F9,F4:F16,0)</f>
        <v>10</v>
      </c>
    </row>
    <row r="10" spans="1:14" x14ac:dyDescent="0.25">
      <c r="A10" s="35" t="s">
        <v>88</v>
      </c>
      <c r="B10" s="35" t="s">
        <v>90</v>
      </c>
      <c r="C10" s="34">
        <f>'Junior Division Shoot'!O64*2</f>
        <v>89.803914520390364</v>
      </c>
      <c r="D10" s="35">
        <f>'Junior Interview'!M5</f>
        <v>77.48091603053436</v>
      </c>
      <c r="E10" s="35">
        <f>'Junior Test'!D10</f>
        <v>63.636363636363633</v>
      </c>
      <c r="F10" s="35">
        <f t="shared" si="0"/>
        <v>230.92119418728834</v>
      </c>
      <c r="G10" s="35">
        <f>_xlfn.RANK.EQ(F10,F4:F16,0)</f>
        <v>11</v>
      </c>
    </row>
    <row r="11" spans="1:14" x14ac:dyDescent="0.25">
      <c r="A11" s="35" t="s">
        <v>88</v>
      </c>
      <c r="B11" s="35" t="s">
        <v>91</v>
      </c>
      <c r="C11" s="34">
        <f>'Junior Division Shoot'!O74*2</f>
        <v>104.46363237231084</v>
      </c>
      <c r="D11" s="35">
        <f>'Junior Interview'!M6</f>
        <v>81.297709923664115</v>
      </c>
      <c r="E11" s="35">
        <f>'Junior Test'!D11</f>
        <v>86.36363636363636</v>
      </c>
      <c r="F11" s="35">
        <f t="shared" si="0"/>
        <v>272.12497865961132</v>
      </c>
      <c r="G11" s="35">
        <f>_xlfn.RANK.EQ(F11,F4:F16,0)</f>
        <v>7</v>
      </c>
    </row>
    <row r="12" spans="1:14" x14ac:dyDescent="0.25">
      <c r="A12" s="35" t="s">
        <v>81</v>
      </c>
      <c r="B12" s="35" t="s">
        <v>19</v>
      </c>
      <c r="C12" s="34">
        <f>'Junior Division Shoot'!O84*2</f>
        <v>200</v>
      </c>
      <c r="D12" s="35">
        <f>'Junior Interview'!D9</f>
        <v>100</v>
      </c>
      <c r="E12" s="35">
        <f>'Junior Test'!D12</f>
        <v>100</v>
      </c>
      <c r="F12" s="35">
        <f t="shared" si="0"/>
        <v>400</v>
      </c>
      <c r="G12" s="35">
        <f>_xlfn.RANK.EQ(F12,F4:F16,0)</f>
        <v>1</v>
      </c>
    </row>
    <row r="13" spans="1:14" x14ac:dyDescent="0.25">
      <c r="A13" s="35" t="s">
        <v>93</v>
      </c>
      <c r="B13" s="35" t="s">
        <v>20</v>
      </c>
      <c r="C13" s="34">
        <f>'Junior Division Shoot'!O94*2</f>
        <v>113.92156862745098</v>
      </c>
      <c r="D13" s="35">
        <f>'Junior Interview'!D10</f>
        <v>75.280898876404493</v>
      </c>
      <c r="E13" s="35">
        <f>'Junior Test'!D13</f>
        <v>72.727272727272734</v>
      </c>
      <c r="F13" s="35">
        <f>C13+D13+E13</f>
        <v>261.92974023112822</v>
      </c>
      <c r="G13" s="35">
        <f>_xlfn.RANK.EQ(F13, F4:F16,0)</f>
        <v>8</v>
      </c>
    </row>
    <row r="14" spans="1:14" x14ac:dyDescent="0.25">
      <c r="A14" s="35" t="s">
        <v>81</v>
      </c>
      <c r="B14" s="35" t="s">
        <v>50</v>
      </c>
      <c r="C14" s="34">
        <f>'Junior Division Shoot'!O104*2</f>
        <v>139.43740581570572</v>
      </c>
      <c r="D14" s="35">
        <f>'Junior Interview'!M7</f>
        <v>86.641221374045813</v>
      </c>
      <c r="E14" s="35">
        <f>'Junior Test'!D14</f>
        <v>81.818181818181827</v>
      </c>
      <c r="F14" s="35">
        <f t="shared" si="0"/>
        <v>307.89680900793337</v>
      </c>
      <c r="G14" s="35">
        <f>_xlfn.RANK.EQ(F14, F4:F16,0)</f>
        <v>4</v>
      </c>
    </row>
    <row r="15" spans="1:14" x14ac:dyDescent="0.25">
      <c r="A15" s="35" t="s">
        <v>85</v>
      </c>
      <c r="B15" s="35" t="s">
        <v>94</v>
      </c>
      <c r="C15" s="34">
        <f>'Junior Division Shoot'!O114*2</f>
        <v>141.49864068871773</v>
      </c>
      <c r="D15" s="35">
        <f>'Junior Interview'!M8</f>
        <v>100</v>
      </c>
      <c r="E15" s="35">
        <f>'Junior Test'!D15</f>
        <v>72.727272727272734</v>
      </c>
      <c r="F15" s="35">
        <f t="shared" si="0"/>
        <v>314.22591341599048</v>
      </c>
      <c r="G15" s="35">
        <f>_xlfn.RANK.EQ(F15, F4:F16,0)</f>
        <v>3</v>
      </c>
    </row>
    <row r="16" spans="1:14" x14ac:dyDescent="0.25">
      <c r="A16" s="35" t="s">
        <v>81</v>
      </c>
      <c r="B16" s="35" t="s">
        <v>95</v>
      </c>
      <c r="C16" s="34">
        <f>'Junior Division Shoot'!O124*2</f>
        <v>50.471216880978595</v>
      </c>
      <c r="D16" s="35">
        <f>'Junior Interview'!D11</f>
        <v>69.288389513108612</v>
      </c>
      <c r="E16" s="35">
        <f>'Junior Test'!D16</f>
        <v>36.363636363636367</v>
      </c>
      <c r="F16" s="35">
        <f t="shared" si="0"/>
        <v>156.12324275772357</v>
      </c>
      <c r="G16" s="35">
        <f>_xlfn.RANK.EQ(F16, F4:F16,0)</f>
        <v>13</v>
      </c>
    </row>
  </sheetData>
  <sortState xmlns:xlrd2="http://schemas.microsoft.com/office/spreadsheetml/2017/richdata2" ref="A4:J18">
    <sortCondition ref="A4:A18"/>
  </sortState>
  <mergeCells count="2">
    <mergeCell ref="A1:XFD1"/>
    <mergeCell ref="A2:XFD2"/>
  </mergeCells>
  <pageMargins left="0.7" right="0.7" top="0.75" bottom="0.75" header="0.3" footer="0.3"/>
  <pageSetup orientation="portrait" r:id="rId1"/>
  <ignoredErrors>
    <ignoredError sqref="F4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3"/>
  <sheetViews>
    <sheetView workbookViewId="0">
      <selection activeCell="K13" sqref="K13"/>
    </sheetView>
  </sheetViews>
  <sheetFormatPr defaultRowHeight="15" x14ac:dyDescent="0.25"/>
  <cols>
    <col min="2" max="2" width="18.28515625" customWidth="1"/>
    <col min="3" max="3" width="13.5703125" style="2" customWidth="1"/>
    <col min="4" max="4" width="14.7109375" customWidth="1"/>
    <col min="5" max="5" width="13.42578125" customWidth="1"/>
    <col min="6" max="6" width="11.85546875" customWidth="1"/>
    <col min="11" max="11" width="13.7109375" customWidth="1"/>
    <col min="12" max="12" width="13.28515625" customWidth="1"/>
    <col min="13" max="13" width="13.140625" customWidth="1"/>
  </cols>
  <sheetData>
    <row r="1" spans="1:14" s="54" customFormat="1" ht="27" customHeight="1" x14ac:dyDescent="0.25">
      <c r="A1" s="53" t="s">
        <v>0</v>
      </c>
    </row>
    <row r="2" spans="1:14" s="54" customFormat="1" ht="15.75" thickBot="1" x14ac:dyDescent="0.3">
      <c r="A2" s="55" t="s">
        <v>67</v>
      </c>
    </row>
    <row r="3" spans="1:14" s="1" customFormat="1" ht="26.25" customHeight="1" x14ac:dyDescent="0.25">
      <c r="A3" s="3" t="s">
        <v>2</v>
      </c>
      <c r="B3" s="4" t="s">
        <v>3</v>
      </c>
      <c r="C3" s="37" t="s">
        <v>60</v>
      </c>
      <c r="D3" s="38" t="s">
        <v>61</v>
      </c>
      <c r="E3" s="39" t="s">
        <v>62</v>
      </c>
      <c r="F3" s="40" t="s">
        <v>63</v>
      </c>
      <c r="G3" s="41" t="s">
        <v>64</v>
      </c>
      <c r="K3" s="42" t="s">
        <v>2</v>
      </c>
      <c r="L3" s="43" t="s">
        <v>65</v>
      </c>
      <c r="M3" s="44" t="s">
        <v>63</v>
      </c>
      <c r="N3" s="45" t="s">
        <v>66</v>
      </c>
    </row>
    <row r="4" spans="1:14" x14ac:dyDescent="0.25">
      <c r="A4" s="35" t="s">
        <v>81</v>
      </c>
      <c r="B4" s="35" t="s">
        <v>25</v>
      </c>
      <c r="C4" s="34">
        <f>'Intermediate Division Shoot'!O4*2</f>
        <v>200</v>
      </c>
      <c r="D4" s="35">
        <f>'Intermediate Interview'!D4</f>
        <v>80.918727915194339</v>
      </c>
      <c r="E4" s="35">
        <f>'Intermediate Test'!D4</f>
        <v>78.723404255319153</v>
      </c>
      <c r="F4" s="35">
        <f t="shared" ref="F4:F13" si="0">C4+D4+E4</f>
        <v>359.64213217051349</v>
      </c>
      <c r="G4" s="35">
        <f>_xlfn.RANK.EQ(F4,F4:F13,0)</f>
        <v>2</v>
      </c>
      <c r="K4" s="35" t="s">
        <v>32</v>
      </c>
      <c r="L4" s="35">
        <v>1</v>
      </c>
      <c r="M4" s="35">
        <f>(F11)/1</f>
        <v>310.43234339589083</v>
      </c>
      <c r="N4" s="35">
        <f>_xlfn.RANK.EQ(M4,M4:M8,0)</f>
        <v>3</v>
      </c>
    </row>
    <row r="5" spans="1:14" x14ac:dyDescent="0.25">
      <c r="A5" s="35" t="s">
        <v>81</v>
      </c>
      <c r="B5" s="35" t="s">
        <v>26</v>
      </c>
      <c r="C5" s="34">
        <f>'Intermediate Division Shoot'!O14*2</f>
        <v>159.99115901865108</v>
      </c>
      <c r="D5" s="35">
        <f>'Intermediate Interview'!M4</f>
        <v>90.714285714285708</v>
      </c>
      <c r="E5" s="35">
        <f>'Intermediate Test'!D5</f>
        <v>76.59574468085107</v>
      </c>
      <c r="F5" s="35">
        <f t="shared" si="0"/>
        <v>327.30118941378782</v>
      </c>
      <c r="G5" s="35">
        <f>_xlfn.RANK.EQ(F5,F4:F13,0)</f>
        <v>6</v>
      </c>
      <c r="K5" s="35" t="s">
        <v>24</v>
      </c>
      <c r="L5" s="35">
        <v>4</v>
      </c>
      <c r="M5" s="35">
        <f>(F4+F5+F9+F12)/4</f>
        <v>329.68560102809317</v>
      </c>
      <c r="N5" s="35">
        <f>_xlfn.RANK.EQ(M5,M4:M8,0)</f>
        <v>2</v>
      </c>
    </row>
    <row r="6" spans="1:14" x14ac:dyDescent="0.25">
      <c r="A6" s="35" t="s">
        <v>85</v>
      </c>
      <c r="B6" s="35" t="s">
        <v>96</v>
      </c>
      <c r="C6" s="34">
        <f>'Intermediate Division Shoot'!O24*2</f>
        <v>147.98704158017236</v>
      </c>
      <c r="D6" s="35">
        <f>'Intermediate Interview'!D5</f>
        <v>100</v>
      </c>
      <c r="E6" s="35">
        <f>'Intermediate Test'!D6</f>
        <v>100</v>
      </c>
      <c r="F6" s="35">
        <f t="shared" si="0"/>
        <v>347.98704158017233</v>
      </c>
      <c r="G6" s="35">
        <f>_xlfn.RANK.EQ(F6,F4:F13,0)</f>
        <v>3</v>
      </c>
      <c r="K6" s="35" t="s">
        <v>17</v>
      </c>
      <c r="L6" s="35">
        <v>2</v>
      </c>
      <c r="M6" s="35">
        <f>(F8+F13)/2</f>
        <v>296.90269881571874</v>
      </c>
      <c r="N6" s="35">
        <f>_xlfn.RANK.EQ(M6,M4:M8,0)</f>
        <v>5</v>
      </c>
    </row>
    <row r="7" spans="1:14" x14ac:dyDescent="0.25">
      <c r="A7" s="35" t="s">
        <v>88</v>
      </c>
      <c r="B7" s="35" t="s">
        <v>97</v>
      </c>
      <c r="C7" s="34">
        <f>'Intermediate Division Shoot'!O34*2</f>
        <v>134.31054907725903</v>
      </c>
      <c r="D7" s="35">
        <f>'Intermediate Interview'!M5</f>
        <v>100</v>
      </c>
      <c r="E7" s="35">
        <f>'Intermediate Test'!D7</f>
        <v>65.957446808510639</v>
      </c>
      <c r="F7" s="35">
        <f t="shared" si="0"/>
        <v>300.26799588576966</v>
      </c>
      <c r="G7" s="35">
        <f>_xlfn.RANK.EQ(F7,F4:F13,0)</f>
        <v>9</v>
      </c>
      <c r="K7" s="35" t="s">
        <v>21</v>
      </c>
      <c r="L7" s="35">
        <v>2</v>
      </c>
      <c r="M7" s="35">
        <f>(F6+F10)/2</f>
        <v>363.25029718965618</v>
      </c>
      <c r="N7" s="35">
        <f>_xlfn.RANK.EQ(M7,M4:M8,0)</f>
        <v>1</v>
      </c>
    </row>
    <row r="8" spans="1:14" x14ac:dyDescent="0.25">
      <c r="A8" s="35" t="s">
        <v>93</v>
      </c>
      <c r="B8" s="35" t="s">
        <v>98</v>
      </c>
      <c r="C8" s="34">
        <f>'Intermediate Division Shoot'!O44*2</f>
        <v>109.60445396943719</v>
      </c>
      <c r="D8" s="35">
        <f>'Intermediate Interview'!M6</f>
        <v>74.642857142857139</v>
      </c>
      <c r="E8" s="35">
        <f>'Intermediate Test'!D8</f>
        <v>70.212765957446805</v>
      </c>
      <c r="F8" s="35">
        <f t="shared" si="0"/>
        <v>254.46007706974112</v>
      </c>
      <c r="G8" s="35">
        <f>_xlfn.RANK.EQ(F8,F4:F13,0)</f>
        <v>10</v>
      </c>
      <c r="K8" s="35" t="s">
        <v>113</v>
      </c>
      <c r="L8" s="35">
        <v>1</v>
      </c>
      <c r="M8" s="35">
        <f>(F7)/1</f>
        <v>300.26799588576966</v>
      </c>
      <c r="N8" s="35">
        <f>_xlfn.RANK.EQ(M8,M4:M8,0)</f>
        <v>4</v>
      </c>
    </row>
    <row r="9" spans="1:14" x14ac:dyDescent="0.25">
      <c r="A9" s="35" t="s">
        <v>81</v>
      </c>
      <c r="B9" s="35" t="s">
        <v>29</v>
      </c>
      <c r="C9" s="34">
        <f>'Intermediate Division Shoot'!O54*2</f>
        <v>113.18362781299238</v>
      </c>
      <c r="D9" s="35">
        <f>'Intermediate Interview'!M7</f>
        <v>88.928571428571416</v>
      </c>
      <c r="E9" s="35">
        <f>'Intermediate Test'!D9</f>
        <v>100</v>
      </c>
      <c r="F9" s="35">
        <f t="shared" si="0"/>
        <v>302.11219924156381</v>
      </c>
      <c r="G9" s="35">
        <f>_xlfn.RANK.EQ(F9,F4:F13,0)</f>
        <v>8</v>
      </c>
    </row>
    <row r="10" spans="1:14" x14ac:dyDescent="0.25">
      <c r="A10" s="35" t="s">
        <v>85</v>
      </c>
      <c r="B10" s="35" t="s">
        <v>30</v>
      </c>
      <c r="C10" s="34">
        <f>'Intermediate Division Shoot'!O64*2</f>
        <v>198.66993201874763</v>
      </c>
      <c r="D10" s="35">
        <f>'Intermediate Interview'!D6</f>
        <v>84.098939929328623</v>
      </c>
      <c r="E10" s="35">
        <f>'Intermediate Test'!D10</f>
        <v>95.744680851063833</v>
      </c>
      <c r="F10" s="35">
        <f t="shared" si="0"/>
        <v>378.51355279914009</v>
      </c>
      <c r="G10" s="35">
        <f>_xlfn.RANK.EQ(F10,F4:F13,0)</f>
        <v>1</v>
      </c>
    </row>
    <row r="11" spans="1:14" x14ac:dyDescent="0.25">
      <c r="A11" s="35" t="s">
        <v>99</v>
      </c>
      <c r="B11" s="35" t="s">
        <v>57</v>
      </c>
      <c r="C11" s="34">
        <f>'Intermediate Division Shoot'!O74*2</f>
        <v>138.4076835958758</v>
      </c>
      <c r="D11" s="35">
        <f>'Intermediate Interview'!D7</f>
        <v>89.045936395759711</v>
      </c>
      <c r="E11" s="35">
        <f>'Intermediate Test'!D11</f>
        <v>82.978723404255319</v>
      </c>
      <c r="F11" s="35">
        <f t="shared" si="0"/>
        <v>310.43234339589083</v>
      </c>
      <c r="G11" s="35">
        <f>_xlfn.RANK.EQ(F11,F4:F13,0)</f>
        <v>7</v>
      </c>
    </row>
    <row r="12" spans="1:14" x14ac:dyDescent="0.25">
      <c r="A12" s="35" t="s">
        <v>81</v>
      </c>
      <c r="B12" s="35" t="s">
        <v>33</v>
      </c>
      <c r="C12" s="34">
        <f>'Intermediate Division Shoot'!O84*2</f>
        <v>164.74439775910363</v>
      </c>
      <c r="D12" s="35">
        <f>'Intermediate Interview'!D8</f>
        <v>86.219081272084807</v>
      </c>
      <c r="E12" s="35">
        <f>'Intermediate Test'!D12</f>
        <v>78.723404255319153</v>
      </c>
      <c r="F12" s="35">
        <f t="shared" si="0"/>
        <v>329.68688328650762</v>
      </c>
      <c r="G12" s="35">
        <f>_xlfn.RANK.EQ(F12,F4:F13,0)</f>
        <v>5</v>
      </c>
    </row>
    <row r="13" spans="1:14" x14ac:dyDescent="0.25">
      <c r="A13" s="35" t="s">
        <v>93</v>
      </c>
      <c r="B13" s="35" t="s">
        <v>22</v>
      </c>
      <c r="C13" s="34">
        <f>'Intermediate Division Shoot'!O94*2</f>
        <v>145.0065490407581</v>
      </c>
      <c r="D13" s="35">
        <f>'Intermediate Interview'!D9</f>
        <v>96.466431095406364</v>
      </c>
      <c r="E13" s="35">
        <f>'Intermediate Test'!D13</f>
        <v>97.872340425531917</v>
      </c>
      <c r="F13" s="35">
        <f t="shared" si="0"/>
        <v>339.34532056169638</v>
      </c>
      <c r="G13" s="35">
        <f>_xlfn.RANK.EQ(F13,F4:F13,0)</f>
        <v>4</v>
      </c>
    </row>
  </sheetData>
  <sortState xmlns:xlrd2="http://schemas.microsoft.com/office/spreadsheetml/2017/richdata2" ref="A4:N22">
    <sortCondition ref="A4:A22"/>
  </sortState>
  <mergeCells count="2">
    <mergeCell ref="A1:XFD1"/>
    <mergeCell ref="A2:XF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7"/>
  <sheetViews>
    <sheetView tabSelected="1" workbookViewId="0">
      <selection activeCell="H17" sqref="H17"/>
    </sheetView>
  </sheetViews>
  <sheetFormatPr defaultRowHeight="15" x14ac:dyDescent="0.25"/>
  <cols>
    <col min="1" max="1" width="10" bestFit="1" customWidth="1"/>
    <col min="2" max="2" width="20.28515625" bestFit="1" customWidth="1"/>
    <col min="3" max="3" width="13.85546875" style="2" customWidth="1"/>
    <col min="4" max="4" width="15.7109375" customWidth="1"/>
    <col min="5" max="5" width="13.85546875" customWidth="1"/>
    <col min="6" max="6" width="13.28515625" customWidth="1"/>
    <col min="11" max="11" width="12.7109375" customWidth="1"/>
    <col min="12" max="12" width="12.28515625" customWidth="1"/>
    <col min="13" max="13" width="11.7109375" customWidth="1"/>
  </cols>
  <sheetData>
    <row r="1" spans="1:14" s="54" customFormat="1" ht="27" customHeight="1" x14ac:dyDescent="0.25">
      <c r="A1" s="53" t="s">
        <v>0</v>
      </c>
    </row>
    <row r="2" spans="1:14" s="54" customFormat="1" ht="15.75" thickBot="1" x14ac:dyDescent="0.3">
      <c r="A2" s="55" t="s">
        <v>68</v>
      </c>
    </row>
    <row r="3" spans="1:14" s="1" customFormat="1" ht="26.25" customHeight="1" thickBot="1" x14ac:dyDescent="0.3">
      <c r="A3" s="11" t="s">
        <v>2</v>
      </c>
      <c r="B3" s="4" t="s">
        <v>3</v>
      </c>
      <c r="C3" s="37" t="s">
        <v>60</v>
      </c>
      <c r="D3" s="38" t="s">
        <v>61</v>
      </c>
      <c r="E3" s="39" t="s">
        <v>62</v>
      </c>
      <c r="F3" s="40" t="s">
        <v>63</v>
      </c>
      <c r="G3" s="41" t="s">
        <v>64</v>
      </c>
      <c r="K3" s="42" t="s">
        <v>2</v>
      </c>
      <c r="L3" s="43" t="s">
        <v>65</v>
      </c>
      <c r="M3" s="44" t="s">
        <v>63</v>
      </c>
      <c r="N3" s="45" t="s">
        <v>66</v>
      </c>
    </row>
    <row r="4" spans="1:14" x14ac:dyDescent="0.25">
      <c r="A4" s="35" t="s">
        <v>99</v>
      </c>
      <c r="B4" s="35" t="s">
        <v>36</v>
      </c>
      <c r="C4" s="34">
        <f>'Sr Rimfire Division Shoot '!O4*2</f>
        <v>124.38691289115849</v>
      </c>
      <c r="D4" s="35">
        <f>'Senior Interview'!M4</f>
        <v>86.281588447653434</v>
      </c>
      <c r="E4" s="35">
        <f>'Senior Test'!D5</f>
        <v>75.471698113207552</v>
      </c>
      <c r="F4" s="35">
        <f>C4+D4+E4</f>
        <v>286.14019945201949</v>
      </c>
      <c r="G4" s="35">
        <f>_xlfn.RANK.EQ(F4,F4:F27,0)</f>
        <v>10</v>
      </c>
      <c r="K4" s="35" t="s">
        <v>21</v>
      </c>
      <c r="L4" s="35">
        <v>2</v>
      </c>
      <c r="M4" s="35">
        <f>(F10+F11)/2</f>
        <v>352.23305331274742</v>
      </c>
      <c r="N4" s="35">
        <f>_xlfn.RANK.EQ(M4,M4:M8,0)</f>
        <v>1</v>
      </c>
    </row>
    <row r="5" spans="1:14" x14ac:dyDescent="0.25">
      <c r="A5" s="35" t="s">
        <v>93</v>
      </c>
      <c r="B5" s="35" t="s">
        <v>101</v>
      </c>
      <c r="C5" s="34">
        <f>'Sr Rimfire Division Shoot '!O14*2</f>
        <v>118.32131493231412</v>
      </c>
      <c r="D5" s="35">
        <f>'Senior Interview'!M5</f>
        <v>90.252707581227426</v>
      </c>
      <c r="E5" s="35">
        <f>'Senior Test'!D8</f>
        <v>66.037735849056602</v>
      </c>
      <c r="F5" s="35">
        <f t="shared" ref="F5:F13" si="0">C5+D5+E5</f>
        <v>274.61175836259815</v>
      </c>
      <c r="G5" s="35">
        <f>_xlfn.RANK.EQ(F5,F4:F27,0)</f>
        <v>13</v>
      </c>
      <c r="K5" s="35" t="s">
        <v>32</v>
      </c>
      <c r="L5" s="35">
        <v>3</v>
      </c>
      <c r="M5" s="35">
        <f>(F4+F7+F15)/3</f>
        <v>281.93528379802439</v>
      </c>
      <c r="N5" s="35">
        <f>_xlfn.RANK.EQ(M5,M4:M8,0)</f>
        <v>5</v>
      </c>
    </row>
    <row r="6" spans="1:14" x14ac:dyDescent="0.25">
      <c r="A6" s="35" t="s">
        <v>93</v>
      </c>
      <c r="B6" s="35" t="s">
        <v>37</v>
      </c>
      <c r="C6" s="34">
        <f>'Sr Rimfire Division Shoot '!O24*2</f>
        <v>176.42401953903598</v>
      </c>
      <c r="D6" s="35">
        <f>'Senior Interview'!D7</f>
        <v>86.785714285714292</v>
      </c>
      <c r="E6" s="35">
        <f>'Senior Test'!D9</f>
        <v>90.566037735849065</v>
      </c>
      <c r="F6" s="35">
        <f t="shared" si="0"/>
        <v>353.77577156059937</v>
      </c>
      <c r="G6" s="35">
        <f>_xlfn.RANK.EQ(F6,F4:F27,0)</f>
        <v>2</v>
      </c>
      <c r="K6" s="35" t="s">
        <v>113</v>
      </c>
      <c r="L6" s="35">
        <v>1</v>
      </c>
      <c r="M6" s="35">
        <f>F9</f>
        <v>297.71286056855399</v>
      </c>
      <c r="N6" s="35">
        <f>_xlfn.RANK.EQ(M6,M4:M8,0)</f>
        <v>4</v>
      </c>
    </row>
    <row r="7" spans="1:14" x14ac:dyDescent="0.25">
      <c r="A7" s="35" t="s">
        <v>99</v>
      </c>
      <c r="B7" s="35" t="s">
        <v>38</v>
      </c>
      <c r="C7" s="34">
        <f>'Sr Rimfire Division Shoot '!O34*2</f>
        <v>141.72887395412826</v>
      </c>
      <c r="D7" s="35">
        <f>'Senior Interview'!D9</f>
        <v>100</v>
      </c>
      <c r="E7" s="35">
        <f>'Senior Test'!D11</f>
        <v>100</v>
      </c>
      <c r="F7" s="35">
        <f t="shared" si="0"/>
        <v>341.72887395412829</v>
      </c>
      <c r="G7" s="35">
        <f>_xlfn.RANK.EQ(F7,F4:F27,0)</f>
        <v>5</v>
      </c>
      <c r="K7" s="35" t="s">
        <v>24</v>
      </c>
      <c r="L7" s="35">
        <v>4</v>
      </c>
      <c r="M7" s="35">
        <f>(F12+F13+F16+F8)/4</f>
        <v>321.54458241464681</v>
      </c>
      <c r="N7" s="35">
        <f>_xlfn.RANK.EQ(M7,M4:M8,0)</f>
        <v>2</v>
      </c>
    </row>
    <row r="8" spans="1:14" x14ac:dyDescent="0.25">
      <c r="A8" s="35" t="s">
        <v>81</v>
      </c>
      <c r="B8" s="35" t="s">
        <v>39</v>
      </c>
      <c r="C8" s="34">
        <f>'Sr Rimfire Division Shoot '!O44*2</f>
        <v>147.79520707415159</v>
      </c>
      <c r="D8" s="35">
        <f>'Senior Interview'!D10</f>
        <v>83.214285714285722</v>
      </c>
      <c r="E8" s="35">
        <f>'Senior Test'!D12</f>
        <v>86.79245283018868</v>
      </c>
      <c r="F8" s="35">
        <f t="shared" si="0"/>
        <v>317.80194561862601</v>
      </c>
      <c r="G8" s="35">
        <f>_xlfn.RANK.EQ(F8,F4:F27,0)</f>
        <v>8</v>
      </c>
      <c r="K8" s="35" t="s">
        <v>17</v>
      </c>
      <c r="L8" s="35">
        <v>4</v>
      </c>
      <c r="M8" s="35">
        <f>(F5+F6+F14+F17)/4</f>
        <v>315.12710387058655</v>
      </c>
      <c r="N8" s="35">
        <f>_xlfn.RANK.EQ(M8,M4:M8,0)</f>
        <v>3</v>
      </c>
    </row>
    <row r="9" spans="1:14" x14ac:dyDescent="0.25">
      <c r="A9" s="35" t="s">
        <v>88</v>
      </c>
      <c r="B9" s="35" t="s">
        <v>102</v>
      </c>
      <c r="C9" s="34">
        <f>'Sr Rimfire Division Shoot '!O54*2</f>
        <v>139.81489721455904</v>
      </c>
      <c r="D9" s="35">
        <f>'Senior Interview'!M6</f>
        <v>88.08664259927798</v>
      </c>
      <c r="E9" s="35">
        <f>'Senior Test'!D13</f>
        <v>69.811320754716974</v>
      </c>
      <c r="F9" s="35">
        <f t="shared" si="0"/>
        <v>297.71286056855399</v>
      </c>
      <c r="G9" s="35">
        <f>_xlfn.RANK.EQ(F9,F4:F27,0)</f>
        <v>9</v>
      </c>
    </row>
    <row r="10" spans="1:14" x14ac:dyDescent="0.25">
      <c r="A10" s="35" t="s">
        <v>85</v>
      </c>
      <c r="B10" s="35" t="s">
        <v>103</v>
      </c>
      <c r="C10" s="34">
        <f>'Sr Rimfire Division Shoot '!O64*2</f>
        <v>160.87446242064306</v>
      </c>
      <c r="D10" s="35">
        <f>'Senior Interview'!D11</f>
        <v>85.714285714285708</v>
      </c>
      <c r="E10" s="35">
        <f>'Senior Test'!D14</f>
        <v>73.584905660377359</v>
      </c>
      <c r="F10" s="35">
        <f t="shared" si="0"/>
        <v>320.17365379530611</v>
      </c>
      <c r="G10" s="35">
        <f>_xlfn.RANK.EQ(F10,F4:F27,0)</f>
        <v>7</v>
      </c>
    </row>
    <row r="11" spans="1:14" x14ac:dyDescent="0.25">
      <c r="A11" s="35" t="s">
        <v>85</v>
      </c>
      <c r="B11" s="35" t="s">
        <v>31</v>
      </c>
      <c r="C11" s="34">
        <f>'Sr Rimfire Division Shoot '!O74*2</f>
        <v>200</v>
      </c>
      <c r="D11" s="35">
        <f>'Senior Interview'!D12</f>
        <v>97.5</v>
      </c>
      <c r="E11" s="35">
        <f>'Senior Test'!D15</f>
        <v>86.79245283018868</v>
      </c>
      <c r="F11" s="35">
        <f t="shared" si="0"/>
        <v>384.29245283018867</v>
      </c>
      <c r="G11" s="35">
        <f>_xlfn.RANK.EQ(F11,F4:F27,0)</f>
        <v>1</v>
      </c>
    </row>
    <row r="12" spans="1:14" x14ac:dyDescent="0.25">
      <c r="A12" s="35" t="s">
        <v>81</v>
      </c>
      <c r="B12" s="35" t="s">
        <v>40</v>
      </c>
      <c r="C12" s="34">
        <f>'Sr Rimfire Division Shoot '!O84*2</f>
        <v>111.61155116683834</v>
      </c>
      <c r="D12" s="35">
        <f>'Senior Interview'!M7</f>
        <v>93.862815884476532</v>
      </c>
      <c r="E12" s="35">
        <f>'Senior Test'!D16</f>
        <v>73.584905660377359</v>
      </c>
      <c r="F12" s="35">
        <f t="shared" si="0"/>
        <v>279.05927271169219</v>
      </c>
      <c r="G12" s="35">
        <f>_xlfn.RANK.EQ(F12,F4:F27,0)</f>
        <v>12</v>
      </c>
    </row>
    <row r="13" spans="1:14" x14ac:dyDescent="0.25">
      <c r="A13" s="35" t="s">
        <v>81</v>
      </c>
      <c r="B13" s="35" t="s">
        <v>41</v>
      </c>
      <c r="C13" s="34">
        <f>'Sr Rimfire Division Shoot '!O94*2</f>
        <v>177.85702156563084</v>
      </c>
      <c r="D13" s="35">
        <f>'Senior Interview'!D13</f>
        <v>78.571428571428569</v>
      </c>
      <c r="E13" s="35">
        <f>'Senior Test'!D17</f>
        <v>92.452830188679243</v>
      </c>
      <c r="F13" s="35">
        <f t="shared" si="0"/>
        <v>348.88128032573866</v>
      </c>
      <c r="G13" s="35">
        <f>_xlfn.RANK.EQ(F13,F4:F27,0)</f>
        <v>3</v>
      </c>
    </row>
    <row r="14" spans="1:14" x14ac:dyDescent="0.25">
      <c r="A14" s="35" t="s">
        <v>93</v>
      </c>
      <c r="B14" s="35" t="s">
        <v>42</v>
      </c>
      <c r="C14" s="34">
        <f>'Sr Rimfire Division Shoot '!O104*2</f>
        <v>159.0182186234818</v>
      </c>
      <c r="D14" s="35">
        <f>'Senior Interview'!D14</f>
        <v>92.857142857142861</v>
      </c>
      <c r="E14" s="35">
        <f>'Senior Test'!D18</f>
        <v>94.339622641509436</v>
      </c>
      <c r="F14" s="35">
        <f t="shared" ref="F14:F17" si="1">C14+D14+E14</f>
        <v>346.21498412213407</v>
      </c>
      <c r="G14" s="35">
        <f>_xlfn.RANK.EQ(F14,F4:F27,0)</f>
        <v>4</v>
      </c>
    </row>
    <row r="15" spans="1:14" x14ac:dyDescent="0.25">
      <c r="A15" s="35" t="s">
        <v>99</v>
      </c>
      <c r="B15" s="35" t="s">
        <v>104</v>
      </c>
      <c r="C15" s="34">
        <f>'Sr Rimfire Division Shoot '!O114*2</f>
        <v>119.48664321703583</v>
      </c>
      <c r="D15" s="35">
        <f>'Senior Interview'!D15</f>
        <v>60.714285714285708</v>
      </c>
      <c r="E15" s="35">
        <f>'Senior Test'!D19</f>
        <v>37.735849056603776</v>
      </c>
      <c r="F15" s="35">
        <f t="shared" si="1"/>
        <v>217.9367779879253</v>
      </c>
      <c r="G15" s="35">
        <f>_xlfn.RANK.EQ(F15,F4:F27,0)</f>
        <v>14</v>
      </c>
    </row>
    <row r="16" spans="1:14" x14ac:dyDescent="0.25">
      <c r="A16" s="35" t="s">
        <v>81</v>
      </c>
      <c r="B16" s="35" t="s">
        <v>105</v>
      </c>
      <c r="C16" s="34">
        <f>'Sr Rimfire Division Shoot '!O124*2</f>
        <v>157.41696307800211</v>
      </c>
      <c r="D16" s="35">
        <f>'Senior Interview'!M8</f>
        <v>100</v>
      </c>
      <c r="E16" s="35">
        <f>'Senior Test'!D20</f>
        <v>83.018867924528308</v>
      </c>
      <c r="F16" s="35">
        <f t="shared" si="1"/>
        <v>340.43583100253045</v>
      </c>
      <c r="G16" s="35">
        <f>_xlfn.RANK.EQ(F16,F4:F27,0)</f>
        <v>6</v>
      </c>
    </row>
    <row r="17" spans="1:7" x14ac:dyDescent="0.25">
      <c r="A17" s="35" t="s">
        <v>93</v>
      </c>
      <c r="B17" s="35" t="s">
        <v>34</v>
      </c>
      <c r="C17" s="34">
        <f>'Sr Rimfire Division Shoot '!O134*2</f>
        <v>113.88083502464485</v>
      </c>
      <c r="D17" s="35">
        <f>'Senior Interview'!M9</f>
        <v>92.779783393501802</v>
      </c>
      <c r="E17" s="35">
        <f>'Senior Test'!D21</f>
        <v>79.245283018867923</v>
      </c>
      <c r="F17" s="35">
        <f t="shared" si="1"/>
        <v>285.90590143701456</v>
      </c>
      <c r="G17" s="35">
        <f>_xlfn.RANK.EQ(F17,F4:F27,0)</f>
        <v>11</v>
      </c>
    </row>
    <row r="18" spans="1:7" x14ac:dyDescent="0.25">
      <c r="F18" s="36"/>
    </row>
    <row r="19" spans="1:7" x14ac:dyDescent="0.25">
      <c r="F19" s="25"/>
    </row>
    <row r="20" spans="1:7" x14ac:dyDescent="0.25">
      <c r="F20" s="25"/>
    </row>
    <row r="21" spans="1:7" x14ac:dyDescent="0.25">
      <c r="F21" s="25"/>
    </row>
    <row r="22" spans="1:7" x14ac:dyDescent="0.25">
      <c r="F22" s="25"/>
    </row>
    <row r="23" spans="1:7" x14ac:dyDescent="0.25">
      <c r="F23" s="25"/>
    </row>
    <row r="24" spans="1:7" x14ac:dyDescent="0.25">
      <c r="F24" s="25"/>
    </row>
    <row r="25" spans="1:7" x14ac:dyDescent="0.25">
      <c r="F25" s="25"/>
    </row>
    <row r="26" spans="1:7" x14ac:dyDescent="0.25">
      <c r="F26" s="25"/>
    </row>
    <row r="27" spans="1:7" x14ac:dyDescent="0.25">
      <c r="F27" s="24"/>
    </row>
  </sheetData>
  <sortState xmlns:xlrd2="http://schemas.microsoft.com/office/spreadsheetml/2017/richdata2" ref="A4:N28">
    <sortCondition ref="A4:A28"/>
  </sortState>
  <mergeCells count="2">
    <mergeCell ref="A1:XFD1"/>
    <mergeCell ref="A2:XF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9"/>
  <sheetViews>
    <sheetView workbookViewId="0">
      <selection activeCell="M5" sqref="M5"/>
    </sheetView>
  </sheetViews>
  <sheetFormatPr defaultRowHeight="15" x14ac:dyDescent="0.25"/>
  <cols>
    <col min="2" max="2" width="18.28515625" customWidth="1"/>
    <col min="3" max="3" width="17.42578125" style="2" customWidth="1"/>
    <col min="4" max="4" width="16.85546875" customWidth="1"/>
    <col min="5" max="5" width="15.5703125" customWidth="1"/>
    <col min="6" max="6" width="16.42578125" customWidth="1"/>
    <col min="10" max="10" width="8.28515625" customWidth="1"/>
    <col min="11" max="11" width="13.28515625" customWidth="1"/>
    <col min="12" max="12" width="13.140625" customWidth="1"/>
    <col min="13" max="13" width="13.85546875" customWidth="1"/>
  </cols>
  <sheetData>
    <row r="1" spans="1:14" s="54" customFormat="1" ht="27" customHeight="1" x14ac:dyDescent="0.25">
      <c r="A1" s="53" t="s">
        <v>0</v>
      </c>
    </row>
    <row r="2" spans="1:14" s="54" customFormat="1" ht="15.75" thickBot="1" x14ac:dyDescent="0.3">
      <c r="A2" s="55" t="s">
        <v>69</v>
      </c>
    </row>
    <row r="3" spans="1:14" s="1" customFormat="1" ht="26.25" customHeight="1" x14ac:dyDescent="0.25">
      <c r="A3" s="3" t="s">
        <v>2</v>
      </c>
      <c r="B3" s="4" t="s">
        <v>3</v>
      </c>
      <c r="C3" s="37" t="s">
        <v>60</v>
      </c>
      <c r="D3" s="38" t="s">
        <v>61</v>
      </c>
      <c r="E3" s="39" t="s">
        <v>62</v>
      </c>
      <c r="F3" s="40" t="s">
        <v>63</v>
      </c>
      <c r="G3" s="41" t="s">
        <v>64</v>
      </c>
      <c r="K3" s="42" t="s">
        <v>2</v>
      </c>
      <c r="L3" s="43" t="s">
        <v>65</v>
      </c>
      <c r="M3" s="44" t="s">
        <v>63</v>
      </c>
      <c r="N3" s="45" t="s">
        <v>66</v>
      </c>
    </row>
    <row r="4" spans="1:14" x14ac:dyDescent="0.25">
      <c r="A4" s="35" t="s">
        <v>93</v>
      </c>
      <c r="B4" s="35" t="s">
        <v>100</v>
      </c>
      <c r="C4" s="34">
        <f>'Sr Central Fire Division Shoot'!O4*2</f>
        <v>200</v>
      </c>
      <c r="D4" s="35">
        <f>'Senior Interview'!D4</f>
        <v>92.5</v>
      </c>
      <c r="E4" s="35">
        <f>'Senior Test'!D4</f>
        <v>92.452830188679243</v>
      </c>
      <c r="F4" s="35">
        <f>C4+D4+E4</f>
        <v>384.95283018867923</v>
      </c>
      <c r="G4" s="35">
        <f>_xlfn.RANK.EQ(F4,F4:F11,0)</f>
        <v>1</v>
      </c>
      <c r="K4" s="35" t="s">
        <v>24</v>
      </c>
      <c r="L4" s="35">
        <v>2</v>
      </c>
      <c r="M4" s="35">
        <f>(F5+F6)/2</f>
        <v>331.82362266959149</v>
      </c>
      <c r="N4" s="35">
        <f>_xlfn.RANK.EQ(M4,M4:M5,0)</f>
        <v>1</v>
      </c>
    </row>
    <row r="5" spans="1:14" x14ac:dyDescent="0.25">
      <c r="A5" s="35" t="s">
        <v>81</v>
      </c>
      <c r="B5" s="35" t="s">
        <v>44</v>
      </c>
      <c r="C5" s="34">
        <f>'Sr Central Fire Division Shoot'!O14*2</f>
        <v>187.06951408862983</v>
      </c>
      <c r="D5" s="35">
        <f>'Senior Interview'!D5</f>
        <v>97.857142857142847</v>
      </c>
      <c r="E5" s="35">
        <f>'Senior Test'!D6</f>
        <v>83.018867924528308</v>
      </c>
      <c r="F5" s="35">
        <f t="shared" ref="F5:F7" si="0">C5+D5+E5</f>
        <v>367.94552487030097</v>
      </c>
      <c r="G5" s="35">
        <f>_xlfn.RANK.EQ(F5,F4:F11,0)</f>
        <v>2</v>
      </c>
      <c r="K5" s="35" t="s">
        <v>17</v>
      </c>
      <c r="L5" s="35">
        <v>2</v>
      </c>
      <c r="M5" s="35">
        <f>(F4+F7)/2</f>
        <v>329.38042523819718</v>
      </c>
      <c r="N5" s="35">
        <f>_xlfn.RANK.EQ(M5,M4:M5,0)</f>
        <v>2</v>
      </c>
    </row>
    <row r="6" spans="1:14" x14ac:dyDescent="0.25">
      <c r="A6" s="35" t="s">
        <v>81</v>
      </c>
      <c r="B6" s="35" t="s">
        <v>27</v>
      </c>
      <c r="C6" s="34">
        <f>'Sr Central Fire Division Shoot'!O24*2</f>
        <v>140.94430806996016</v>
      </c>
      <c r="D6" s="35">
        <f>'Senior Interview'!D6</f>
        <v>79.285714285714278</v>
      </c>
      <c r="E6" s="35">
        <f>'Senior Test'!D7</f>
        <v>75.471698113207552</v>
      </c>
      <c r="F6" s="35">
        <f t="shared" si="0"/>
        <v>295.701720468882</v>
      </c>
      <c r="G6" s="35">
        <f>_xlfn.RANK.EQ(F6,F4:F11,0)</f>
        <v>3</v>
      </c>
    </row>
    <row r="7" spans="1:14" x14ac:dyDescent="0.25">
      <c r="A7" s="35" t="s">
        <v>93</v>
      </c>
      <c r="B7" s="35" t="s">
        <v>45</v>
      </c>
      <c r="C7" s="34">
        <f>'Sr Central Fire Division Shoot'!O34*2</f>
        <v>112.37271031466929</v>
      </c>
      <c r="D7" s="35">
        <f>'Senior Interview'!D8</f>
        <v>74.642857142857139</v>
      </c>
      <c r="E7" s="35">
        <f>'Senior Test'!D10</f>
        <v>86.79245283018868</v>
      </c>
      <c r="F7" s="35">
        <f t="shared" si="0"/>
        <v>273.80802028771512</v>
      </c>
      <c r="G7" s="35">
        <f>_xlfn.RANK.EQ(F7,F4:F11,0)</f>
        <v>4</v>
      </c>
    </row>
    <row r="10" spans="1:14" x14ac:dyDescent="0.25">
      <c r="C10" s="46"/>
    </row>
    <row r="11" spans="1:14" x14ac:dyDescent="0.25">
      <c r="C11" s="46"/>
    </row>
    <row r="12" spans="1:14" x14ac:dyDescent="0.25">
      <c r="F12" s="24"/>
    </row>
    <row r="13" spans="1:14" x14ac:dyDescent="0.25">
      <c r="F13" s="25"/>
    </row>
    <row r="14" spans="1:14" x14ac:dyDescent="0.25">
      <c r="F14" s="25"/>
    </row>
    <row r="15" spans="1:14" x14ac:dyDescent="0.25">
      <c r="F15" s="25"/>
    </row>
    <row r="16" spans="1:14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</sheetData>
  <sortState xmlns:xlrd2="http://schemas.microsoft.com/office/spreadsheetml/2017/richdata2" ref="A4:N18">
    <sortCondition ref="A4:A18"/>
  </sortState>
  <mergeCells count="2">
    <mergeCell ref="A1:XFD1"/>
    <mergeCell ref="A2:XFD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1"/>
  <sheetViews>
    <sheetView topLeftCell="B1" workbookViewId="0">
      <selection activeCell="J14" sqref="J14"/>
    </sheetView>
  </sheetViews>
  <sheetFormatPr defaultRowHeight="15" x14ac:dyDescent="0.25"/>
  <cols>
    <col min="1" max="1" width="18.85546875" customWidth="1"/>
    <col min="2" max="2" width="18.28515625" style="2" customWidth="1"/>
    <col min="3" max="3" width="17.42578125" style="2" customWidth="1"/>
    <col min="4" max="4" width="16.85546875" style="7" customWidth="1"/>
    <col min="5" max="5" width="15.5703125" style="7" customWidth="1"/>
    <col min="6" max="6" width="16.42578125" style="7" customWidth="1"/>
    <col min="7" max="7" width="15.28515625" customWidth="1"/>
    <col min="8" max="8" width="16" style="7" customWidth="1"/>
    <col min="9" max="9" width="18.42578125" customWidth="1"/>
    <col min="10" max="10" width="19.140625" style="7" customWidth="1"/>
    <col min="11" max="11" width="16.5703125" customWidth="1"/>
    <col min="12" max="12" width="17.5703125" customWidth="1"/>
  </cols>
  <sheetData>
    <row r="1" spans="1:12" s="54" customFormat="1" ht="27" customHeight="1" x14ac:dyDescent="0.25">
      <c r="A1" s="53" t="s">
        <v>0</v>
      </c>
    </row>
    <row r="2" spans="1:12" s="54" customFormat="1" x14ac:dyDescent="0.25">
      <c r="A2" s="55" t="s">
        <v>70</v>
      </c>
    </row>
    <row r="3" spans="1:12" s="1" customFormat="1" ht="26.25" customHeight="1" x14ac:dyDescent="0.25">
      <c r="A3" s="19" t="s">
        <v>2</v>
      </c>
      <c r="B3" s="14" t="s">
        <v>71</v>
      </c>
      <c r="C3" s="14" t="s">
        <v>72</v>
      </c>
      <c r="D3" s="14" t="s">
        <v>73</v>
      </c>
      <c r="E3" s="15" t="s">
        <v>74</v>
      </c>
      <c r="F3" s="15" t="s">
        <v>75</v>
      </c>
      <c r="G3" s="16" t="s">
        <v>76</v>
      </c>
      <c r="H3" s="17" t="s">
        <v>77</v>
      </c>
      <c r="I3" s="17" t="s">
        <v>78</v>
      </c>
      <c r="J3" s="17" t="s">
        <v>79</v>
      </c>
      <c r="K3" s="17" t="s">
        <v>63</v>
      </c>
      <c r="L3" s="18" t="s">
        <v>66</v>
      </c>
    </row>
    <row r="4" spans="1:12" x14ac:dyDescent="0.25">
      <c r="A4" s="35" t="s">
        <v>113</v>
      </c>
      <c r="B4" s="34">
        <v>3</v>
      </c>
      <c r="C4" s="34">
        <v>1</v>
      </c>
      <c r="D4" s="51">
        <v>1</v>
      </c>
      <c r="E4" s="51">
        <v>0</v>
      </c>
      <c r="F4" s="51">
        <f t="shared" ref="F4:F8" si="0">B4+C4+D4+E4</f>
        <v>5</v>
      </c>
      <c r="G4" s="35">
        <f>'Junior Overall'!M7</f>
        <v>248.59973036700794</v>
      </c>
      <c r="H4" s="51">
        <f>'Intermediate Overall'!M8</f>
        <v>300.26799588576966</v>
      </c>
      <c r="I4" s="35">
        <f>'Sr Rimfire Overall'!M6</f>
        <v>297.71286056855399</v>
      </c>
      <c r="J4" s="51">
        <v>0</v>
      </c>
      <c r="K4" s="35">
        <f>(G4+H4+I4+J4)/3</f>
        <v>282.19352894044385</v>
      </c>
      <c r="L4" s="35">
        <f>_xlfn.RANK.EQ(K4,K4:K8,0)</f>
        <v>5</v>
      </c>
    </row>
    <row r="5" spans="1:12" x14ac:dyDescent="0.25">
      <c r="A5" s="35" t="s">
        <v>32</v>
      </c>
      <c r="B5" s="34">
        <v>0</v>
      </c>
      <c r="C5" s="34">
        <f>'Intermediate Overall'!L4</f>
        <v>1</v>
      </c>
      <c r="D5" s="51">
        <f>'Sr Rimfire Overall'!L5</f>
        <v>3</v>
      </c>
      <c r="E5" s="51">
        <v>0</v>
      </c>
      <c r="F5" s="51">
        <f t="shared" si="0"/>
        <v>4</v>
      </c>
      <c r="G5" s="35">
        <v>0</v>
      </c>
      <c r="H5" s="51">
        <f>'Intermediate Overall'!M4</f>
        <v>310.43234339589083</v>
      </c>
      <c r="I5" s="35">
        <f>'Sr Rimfire Overall'!M5</f>
        <v>281.93528379802439</v>
      </c>
      <c r="J5" s="51">
        <v>0</v>
      </c>
      <c r="K5" s="35">
        <f>(G5+H5+I5+J5)/2</f>
        <v>296.18381359695763</v>
      </c>
      <c r="L5" s="35">
        <f>_xlfn.RANK.EQ(K5,K4:K9,0)</f>
        <v>4</v>
      </c>
    </row>
    <row r="6" spans="1:12" x14ac:dyDescent="0.25">
      <c r="A6" s="35" t="s">
        <v>21</v>
      </c>
      <c r="B6" s="34">
        <f>'Junior Overall'!L4</f>
        <v>3</v>
      </c>
      <c r="C6" s="34">
        <f>'Intermediate Overall'!L7</f>
        <v>2</v>
      </c>
      <c r="D6" s="51">
        <f>'Sr Rimfire Overall'!L4</f>
        <v>2</v>
      </c>
      <c r="E6" s="51">
        <v>0</v>
      </c>
      <c r="F6" s="51">
        <f t="shared" si="0"/>
        <v>7</v>
      </c>
      <c r="G6" s="35">
        <f>'Junior Overall'!M4</f>
        <v>272.86823938463061</v>
      </c>
      <c r="H6" s="51">
        <f>'Intermediate Overall'!M7</f>
        <v>363.25029718965618</v>
      </c>
      <c r="I6" s="35">
        <f>'Sr Rimfire Overall'!M4</f>
        <v>352.23305331274742</v>
      </c>
      <c r="J6" s="51">
        <v>0</v>
      </c>
      <c r="K6" s="35">
        <f>(G6+H6+I6+J6)/3</f>
        <v>329.45052996234472</v>
      </c>
      <c r="L6" s="35">
        <f>_xlfn.RANK.EQ(K6,K4:K8,0)</f>
        <v>1</v>
      </c>
    </row>
    <row r="7" spans="1:12" x14ac:dyDescent="0.25">
      <c r="A7" s="35" t="s">
        <v>24</v>
      </c>
      <c r="B7" s="34">
        <f>'Junior Overall'!L5</f>
        <v>6</v>
      </c>
      <c r="C7" s="34">
        <f>'Intermediate Overall'!L5</f>
        <v>4</v>
      </c>
      <c r="D7" s="51">
        <f>'Sr Rimfire Overall'!L7</f>
        <v>4</v>
      </c>
      <c r="E7" s="51">
        <f>'Sr Central Fire Overall'!L4</f>
        <v>2</v>
      </c>
      <c r="F7" s="51">
        <f t="shared" si="0"/>
        <v>16</v>
      </c>
      <c r="G7" s="35">
        <f>'Junior Overall'!M5</f>
        <v>291.68538112964654</v>
      </c>
      <c r="H7" s="51">
        <f>'Intermediate Overall'!M5</f>
        <v>329.68560102809317</v>
      </c>
      <c r="I7" s="35">
        <f>'Sr Rimfire Overall'!M7</f>
        <v>321.54458241464681</v>
      </c>
      <c r="J7" s="51">
        <f>'Sr Central Fire Overall'!M4</f>
        <v>331.82362266959149</v>
      </c>
      <c r="K7" s="35">
        <f>(G7+H7+I7+J7)/4</f>
        <v>318.6847968104945</v>
      </c>
      <c r="L7" s="35">
        <f>_xlfn.RANK.EQ(K7,K4:K8,0)</f>
        <v>2</v>
      </c>
    </row>
    <row r="8" spans="1:12" x14ac:dyDescent="0.25">
      <c r="A8" s="35" t="s">
        <v>17</v>
      </c>
      <c r="B8" s="34">
        <f>'Junior Overall'!L6</f>
        <v>1</v>
      </c>
      <c r="C8" s="34">
        <f>'Intermediate Overall'!L6</f>
        <v>2</v>
      </c>
      <c r="D8" s="51">
        <f>'Sr Rimfire Overall'!L8</f>
        <v>4</v>
      </c>
      <c r="E8" s="51">
        <f>'Sr Central Fire Overall'!L5</f>
        <v>2</v>
      </c>
      <c r="F8" s="51">
        <f t="shared" si="0"/>
        <v>9</v>
      </c>
      <c r="G8" s="35">
        <f>'Junior Overall'!M6</f>
        <v>261.92974023112822</v>
      </c>
      <c r="H8" s="51">
        <f>'Intermediate Overall'!M6</f>
        <v>296.90269881571874</v>
      </c>
      <c r="I8" s="35">
        <f>'Sr Rimfire Overall'!M8</f>
        <v>315.12710387058655</v>
      </c>
      <c r="J8" s="51">
        <f>'Sr Central Fire Overall'!M5</f>
        <v>329.38042523819718</v>
      </c>
      <c r="K8" s="35">
        <f>(G8+H8+I8+J8)/4</f>
        <v>300.83499203890767</v>
      </c>
      <c r="L8" s="35">
        <f>_xlfn.RANK.EQ(K8,K4:K8,0)</f>
        <v>3</v>
      </c>
    </row>
    <row r="9" spans="1:12" x14ac:dyDescent="0.25">
      <c r="G9" s="7"/>
    </row>
    <row r="18" spans="1:1" x14ac:dyDescent="0.25">
      <c r="A18" s="23"/>
    </row>
    <row r="19" spans="1:1" x14ac:dyDescent="0.25">
      <c r="A19" s="23"/>
    </row>
    <row r="20" spans="1:1" x14ac:dyDescent="0.25">
      <c r="A20" s="23"/>
    </row>
    <row r="21" spans="1:1" x14ac:dyDescent="0.25">
      <c r="A21" s="23"/>
    </row>
  </sheetData>
  <mergeCells count="2">
    <mergeCell ref="A1:XFD1"/>
    <mergeCell ref="A2:XF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8"/>
  <sheetViews>
    <sheetView topLeftCell="A14" zoomScale="90" zoomScaleNormal="90" workbookViewId="0">
      <selection activeCell="B24" sqref="B24:B33"/>
    </sheetView>
  </sheetViews>
  <sheetFormatPr defaultRowHeight="15" x14ac:dyDescent="0.25"/>
  <cols>
    <col min="2" max="2" width="21.28515625" bestFit="1" customWidth="1"/>
    <col min="3" max="3" width="9.140625" style="2"/>
    <col min="4" max="4" width="11" customWidth="1"/>
    <col min="7" max="7" width="10.7109375" customWidth="1"/>
    <col min="8" max="8" width="9.85546875" customWidth="1"/>
  </cols>
  <sheetData>
    <row r="1" spans="1:18" s="54" customFormat="1" ht="27" customHeight="1" x14ac:dyDescent="0.25">
      <c r="A1" s="53" t="s">
        <v>0</v>
      </c>
    </row>
    <row r="2" spans="1:18" s="54" customFormat="1" x14ac:dyDescent="0.25">
      <c r="A2" s="55" t="s">
        <v>23</v>
      </c>
    </row>
    <row r="3" spans="1:18" s="1" customFormat="1" ht="26.25" customHeight="1" x14ac:dyDescent="0.25">
      <c r="A3" s="27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28" t="s">
        <v>9</v>
      </c>
      <c r="I3" s="29" t="s">
        <v>10</v>
      </c>
      <c r="J3" s="28" t="s">
        <v>11</v>
      </c>
      <c r="K3" s="30" t="s">
        <v>12</v>
      </c>
      <c r="L3" s="30" t="s">
        <v>13</v>
      </c>
      <c r="M3" s="31" t="s">
        <v>14</v>
      </c>
      <c r="N3" s="32" t="s">
        <v>15</v>
      </c>
      <c r="O3" s="33" t="s">
        <v>16</v>
      </c>
    </row>
    <row r="4" spans="1:18" x14ac:dyDescent="0.25">
      <c r="A4" s="52" t="s">
        <v>81</v>
      </c>
      <c r="B4" s="52" t="s">
        <v>25</v>
      </c>
      <c r="C4" s="34">
        <v>1</v>
      </c>
      <c r="D4" s="35">
        <v>29.53</v>
      </c>
      <c r="E4" s="35"/>
      <c r="F4" s="35">
        <v>3</v>
      </c>
      <c r="G4" s="35">
        <f t="shared" ref="G4:G44" si="0">PRODUCT(F4*5)</f>
        <v>15</v>
      </c>
      <c r="H4" s="35"/>
      <c r="I4" s="35"/>
      <c r="J4" s="35">
        <f t="shared" ref="J4:J33" si="1">SUM(D4,G4,H4*10,I4*10)-(E4*10)</f>
        <v>44.53</v>
      </c>
      <c r="K4" s="52">
        <f>SUM(F4:F13)</f>
        <v>16</v>
      </c>
      <c r="L4" s="52">
        <f>_xlfn.RANK.EQ(K4,K4:K103,1)</f>
        <v>5</v>
      </c>
      <c r="M4" s="52">
        <f>SUM(J4:J13)</f>
        <v>470.51</v>
      </c>
      <c r="N4" s="52">
        <f>_xlfn.RANK.EQ(M4,M4:M103,1)</f>
        <v>1</v>
      </c>
      <c r="O4" s="52">
        <f>Q7/M4*100</f>
        <v>100</v>
      </c>
    </row>
    <row r="5" spans="1:18" ht="15.75" thickBot="1" x14ac:dyDescent="0.3">
      <c r="A5" s="52" t="s">
        <v>81</v>
      </c>
      <c r="B5" s="52" t="s">
        <v>26</v>
      </c>
      <c r="C5" s="34">
        <v>2</v>
      </c>
      <c r="D5" s="35">
        <v>46.02</v>
      </c>
      <c r="E5" s="35">
        <v>1</v>
      </c>
      <c r="F5" s="35">
        <v>2</v>
      </c>
      <c r="G5" s="35">
        <f t="shared" si="0"/>
        <v>10</v>
      </c>
      <c r="H5" s="35"/>
      <c r="I5" s="35"/>
      <c r="J5" s="35">
        <f t="shared" si="1"/>
        <v>46.02</v>
      </c>
      <c r="K5" s="52"/>
      <c r="L5" s="52"/>
      <c r="M5" s="52"/>
      <c r="N5" s="52"/>
      <c r="O5" s="52"/>
    </row>
    <row r="6" spans="1:18" x14ac:dyDescent="0.25">
      <c r="A6" s="52" t="s">
        <v>85</v>
      </c>
      <c r="B6" s="52" t="s">
        <v>96</v>
      </c>
      <c r="C6" s="34">
        <v>3</v>
      </c>
      <c r="D6" s="35">
        <v>41.33</v>
      </c>
      <c r="E6" s="35"/>
      <c r="F6" s="35"/>
      <c r="G6" s="35">
        <f t="shared" si="0"/>
        <v>0</v>
      </c>
      <c r="H6" s="35"/>
      <c r="I6" s="35"/>
      <c r="J6" s="35">
        <f t="shared" si="1"/>
        <v>41.33</v>
      </c>
      <c r="K6" s="52"/>
      <c r="L6" s="52"/>
      <c r="M6" s="52"/>
      <c r="N6" s="52"/>
      <c r="O6" s="52"/>
      <c r="Q6" s="56" t="s">
        <v>18</v>
      </c>
      <c r="R6" s="57"/>
    </row>
    <row r="7" spans="1:18" ht="15.75" thickBot="1" x14ac:dyDescent="0.3">
      <c r="A7" s="52" t="s">
        <v>88</v>
      </c>
      <c r="B7" s="52" t="s">
        <v>97</v>
      </c>
      <c r="C7" s="34">
        <v>4</v>
      </c>
      <c r="D7" s="35">
        <v>42.09</v>
      </c>
      <c r="E7" s="35"/>
      <c r="F7" s="35">
        <v>2</v>
      </c>
      <c r="G7" s="35">
        <f t="shared" si="0"/>
        <v>10</v>
      </c>
      <c r="H7" s="35"/>
      <c r="I7" s="35"/>
      <c r="J7" s="35">
        <f t="shared" si="1"/>
        <v>52.09</v>
      </c>
      <c r="K7" s="52"/>
      <c r="L7" s="52"/>
      <c r="M7" s="52"/>
      <c r="N7" s="52"/>
      <c r="O7" s="52"/>
      <c r="Q7" s="58">
        <v>470.51</v>
      </c>
      <c r="R7" s="59"/>
    </row>
    <row r="8" spans="1:18" x14ac:dyDescent="0.25">
      <c r="A8" s="52" t="s">
        <v>93</v>
      </c>
      <c r="B8" s="52" t="s">
        <v>98</v>
      </c>
      <c r="C8" s="34">
        <v>5</v>
      </c>
      <c r="D8" s="35">
        <v>44.69</v>
      </c>
      <c r="E8" s="35"/>
      <c r="F8" s="35">
        <v>2</v>
      </c>
      <c r="G8" s="35">
        <f t="shared" si="0"/>
        <v>10</v>
      </c>
      <c r="H8" s="35"/>
      <c r="I8" s="35"/>
      <c r="J8" s="35">
        <f t="shared" si="1"/>
        <v>54.69</v>
      </c>
      <c r="K8" s="52"/>
      <c r="L8" s="52"/>
      <c r="M8" s="52"/>
      <c r="N8" s="52"/>
      <c r="O8" s="52"/>
    </row>
    <row r="9" spans="1:18" x14ac:dyDescent="0.25">
      <c r="A9" s="52" t="s">
        <v>81</v>
      </c>
      <c r="B9" s="52" t="s">
        <v>29</v>
      </c>
      <c r="C9" s="34">
        <v>6</v>
      </c>
      <c r="D9" s="35">
        <v>31.74</v>
      </c>
      <c r="E9" s="35"/>
      <c r="F9" s="35"/>
      <c r="G9" s="35">
        <f t="shared" si="0"/>
        <v>0</v>
      </c>
      <c r="H9" s="35"/>
      <c r="I9" s="35"/>
      <c r="J9" s="35">
        <f t="shared" si="1"/>
        <v>31.74</v>
      </c>
      <c r="K9" s="52"/>
      <c r="L9" s="52"/>
      <c r="M9" s="52"/>
      <c r="N9" s="52"/>
      <c r="O9" s="52"/>
      <c r="Q9" s="10"/>
      <c r="R9" s="10"/>
    </row>
    <row r="10" spans="1:18" x14ac:dyDescent="0.25">
      <c r="A10" s="52" t="s">
        <v>85</v>
      </c>
      <c r="B10" s="52" t="s">
        <v>30</v>
      </c>
      <c r="C10" s="34">
        <v>7</v>
      </c>
      <c r="D10" s="35">
        <v>35.07</v>
      </c>
      <c r="E10" s="35"/>
      <c r="F10" s="35">
        <v>2</v>
      </c>
      <c r="G10" s="35">
        <f t="shared" si="0"/>
        <v>10</v>
      </c>
      <c r="H10" s="35"/>
      <c r="I10" s="35"/>
      <c r="J10" s="35">
        <f t="shared" si="1"/>
        <v>45.07</v>
      </c>
      <c r="K10" s="52"/>
      <c r="L10" s="52"/>
      <c r="M10" s="52"/>
      <c r="N10" s="52"/>
      <c r="O10" s="52"/>
      <c r="Q10" s="10"/>
      <c r="R10" s="10"/>
    </row>
    <row r="11" spans="1:18" x14ac:dyDescent="0.25">
      <c r="A11" s="52" t="s">
        <v>99</v>
      </c>
      <c r="B11" s="52" t="s">
        <v>57</v>
      </c>
      <c r="C11" s="34">
        <v>8</v>
      </c>
      <c r="D11" s="35">
        <v>49.41</v>
      </c>
      <c r="E11" s="35">
        <v>0.5</v>
      </c>
      <c r="F11" s="35">
        <v>1</v>
      </c>
      <c r="G11" s="35">
        <f t="shared" si="0"/>
        <v>5</v>
      </c>
      <c r="H11" s="35"/>
      <c r="I11" s="35"/>
      <c r="J11" s="35">
        <f t="shared" si="1"/>
        <v>49.41</v>
      </c>
      <c r="K11" s="52"/>
      <c r="L11" s="52"/>
      <c r="M11" s="52"/>
      <c r="N11" s="52"/>
      <c r="O11" s="52"/>
      <c r="Q11" s="10"/>
      <c r="R11" s="10"/>
    </row>
    <row r="12" spans="1:18" x14ac:dyDescent="0.25">
      <c r="A12" s="52" t="s">
        <v>81</v>
      </c>
      <c r="B12" s="52" t="s">
        <v>33</v>
      </c>
      <c r="C12" s="34">
        <v>9</v>
      </c>
      <c r="D12" s="35">
        <v>51.58</v>
      </c>
      <c r="E12" s="35">
        <v>0.5</v>
      </c>
      <c r="F12" s="35">
        <v>3</v>
      </c>
      <c r="G12" s="35">
        <f t="shared" si="0"/>
        <v>15</v>
      </c>
      <c r="H12" s="35"/>
      <c r="I12" s="35"/>
      <c r="J12" s="35">
        <f t="shared" si="1"/>
        <v>61.58</v>
      </c>
      <c r="K12" s="52"/>
      <c r="L12" s="52"/>
      <c r="M12" s="52"/>
      <c r="N12" s="52"/>
      <c r="O12" s="52"/>
      <c r="Q12" s="10"/>
      <c r="R12" s="10"/>
    </row>
    <row r="13" spans="1:18" x14ac:dyDescent="0.25">
      <c r="A13" s="52" t="s">
        <v>93</v>
      </c>
      <c r="B13" s="52" t="s">
        <v>22</v>
      </c>
      <c r="C13" s="34">
        <v>10</v>
      </c>
      <c r="D13" s="35">
        <v>39.049999999999997</v>
      </c>
      <c r="E13" s="35"/>
      <c r="F13" s="35">
        <v>1</v>
      </c>
      <c r="G13" s="35">
        <f t="shared" si="0"/>
        <v>5</v>
      </c>
      <c r="H13" s="35"/>
      <c r="I13" s="35"/>
      <c r="J13" s="35">
        <f t="shared" si="1"/>
        <v>44.05</v>
      </c>
      <c r="K13" s="52"/>
      <c r="L13" s="52"/>
      <c r="M13" s="52"/>
      <c r="N13" s="52"/>
      <c r="O13" s="52"/>
      <c r="Q13" s="10"/>
      <c r="R13" s="10"/>
    </row>
    <row r="14" spans="1:18" x14ac:dyDescent="0.25">
      <c r="A14" s="52" t="s">
        <v>81</v>
      </c>
      <c r="B14" s="52" t="s">
        <v>114</v>
      </c>
      <c r="C14" s="34">
        <v>1</v>
      </c>
      <c r="D14" s="35">
        <v>40.11</v>
      </c>
      <c r="E14" s="35"/>
      <c r="F14" s="35"/>
      <c r="G14" s="35">
        <f t="shared" si="0"/>
        <v>0</v>
      </c>
      <c r="H14" s="35"/>
      <c r="I14" s="35"/>
      <c r="J14" s="35">
        <f t="shared" si="1"/>
        <v>40.11</v>
      </c>
      <c r="K14" s="52">
        <f>SUM(F14:F23)</f>
        <v>12</v>
      </c>
      <c r="L14" s="52">
        <f>_xlfn.RANK.EQ(K14,K4:K103,1)</f>
        <v>4</v>
      </c>
      <c r="M14" s="52">
        <f>SUM(J14:J23)</f>
        <v>588.16999999999996</v>
      </c>
      <c r="N14" s="52">
        <f>_xlfn.RANK.EQ(M14,M4:M103,1)</f>
        <v>4</v>
      </c>
      <c r="O14" s="52">
        <f>Q7/M14*100</f>
        <v>79.995579509325538</v>
      </c>
      <c r="Q14" s="10"/>
      <c r="R14" s="10"/>
    </row>
    <row r="15" spans="1:18" ht="15" customHeight="1" x14ac:dyDescent="0.25">
      <c r="A15" s="52" t="s">
        <v>81</v>
      </c>
      <c r="B15" s="52" t="s">
        <v>26</v>
      </c>
      <c r="C15" s="34">
        <v>2</v>
      </c>
      <c r="D15" s="35">
        <v>55.3</v>
      </c>
      <c r="E15" s="35">
        <v>0.5</v>
      </c>
      <c r="F15" s="35">
        <v>3</v>
      </c>
      <c r="G15" s="35">
        <f t="shared" si="0"/>
        <v>15</v>
      </c>
      <c r="H15" s="35"/>
      <c r="I15" s="35"/>
      <c r="J15" s="35">
        <f t="shared" si="1"/>
        <v>65.3</v>
      </c>
      <c r="K15" s="52"/>
      <c r="L15" s="52"/>
      <c r="M15" s="52"/>
      <c r="N15" s="52"/>
      <c r="O15" s="52"/>
    </row>
    <row r="16" spans="1:18" x14ac:dyDescent="0.25">
      <c r="A16" s="52" t="s">
        <v>85</v>
      </c>
      <c r="B16" s="52" t="s">
        <v>96</v>
      </c>
      <c r="C16" s="34">
        <v>3</v>
      </c>
      <c r="D16" s="35">
        <v>58.13</v>
      </c>
      <c r="E16" s="35"/>
      <c r="F16" s="35"/>
      <c r="G16" s="35">
        <f t="shared" si="0"/>
        <v>0</v>
      </c>
      <c r="H16" s="35"/>
      <c r="I16" s="35"/>
      <c r="J16" s="35">
        <f t="shared" si="1"/>
        <v>58.13</v>
      </c>
      <c r="K16" s="52"/>
      <c r="L16" s="52"/>
      <c r="M16" s="52"/>
      <c r="N16" s="52"/>
      <c r="O16" s="52"/>
    </row>
    <row r="17" spans="1:15" x14ac:dyDescent="0.25">
      <c r="A17" s="52" t="s">
        <v>88</v>
      </c>
      <c r="B17" s="52" t="s">
        <v>97</v>
      </c>
      <c r="C17" s="34">
        <v>4</v>
      </c>
      <c r="D17" s="35">
        <v>52.13</v>
      </c>
      <c r="E17" s="35"/>
      <c r="F17" s="35"/>
      <c r="G17" s="35">
        <f t="shared" si="0"/>
        <v>0</v>
      </c>
      <c r="H17" s="35"/>
      <c r="I17" s="35"/>
      <c r="J17" s="35">
        <f t="shared" si="1"/>
        <v>52.13</v>
      </c>
      <c r="K17" s="52"/>
      <c r="L17" s="52"/>
      <c r="M17" s="52"/>
      <c r="N17" s="52"/>
      <c r="O17" s="52"/>
    </row>
    <row r="18" spans="1:15" x14ac:dyDescent="0.25">
      <c r="A18" s="52" t="s">
        <v>93</v>
      </c>
      <c r="B18" s="52" t="s">
        <v>98</v>
      </c>
      <c r="C18" s="34">
        <v>5</v>
      </c>
      <c r="D18" s="35">
        <v>62.71</v>
      </c>
      <c r="E18" s="35"/>
      <c r="F18" s="35">
        <v>5</v>
      </c>
      <c r="G18" s="35">
        <f t="shared" si="0"/>
        <v>25</v>
      </c>
      <c r="H18" s="35"/>
      <c r="I18" s="35"/>
      <c r="J18" s="35">
        <f t="shared" si="1"/>
        <v>87.710000000000008</v>
      </c>
      <c r="K18" s="52"/>
      <c r="L18" s="52"/>
      <c r="M18" s="52"/>
      <c r="N18" s="52"/>
      <c r="O18" s="52"/>
    </row>
    <row r="19" spans="1:15" x14ac:dyDescent="0.25">
      <c r="A19" s="52" t="s">
        <v>81</v>
      </c>
      <c r="B19" s="52" t="s">
        <v>29</v>
      </c>
      <c r="C19" s="34">
        <v>6</v>
      </c>
      <c r="D19" s="35">
        <v>42.75</v>
      </c>
      <c r="E19" s="35"/>
      <c r="F19" s="35">
        <v>1</v>
      </c>
      <c r="G19" s="35">
        <f t="shared" si="0"/>
        <v>5</v>
      </c>
      <c r="H19" s="35"/>
      <c r="I19" s="35"/>
      <c r="J19" s="35">
        <f t="shared" si="1"/>
        <v>47.75</v>
      </c>
      <c r="K19" s="52"/>
      <c r="L19" s="52"/>
      <c r="M19" s="52"/>
      <c r="N19" s="52"/>
      <c r="O19" s="52"/>
    </row>
    <row r="20" spans="1:15" x14ac:dyDescent="0.25">
      <c r="A20" s="52" t="s">
        <v>85</v>
      </c>
      <c r="B20" s="52" t="s">
        <v>30</v>
      </c>
      <c r="C20" s="34">
        <v>7</v>
      </c>
      <c r="D20" s="35">
        <v>48.66</v>
      </c>
      <c r="E20" s="35"/>
      <c r="F20" s="35"/>
      <c r="G20" s="35">
        <f t="shared" si="0"/>
        <v>0</v>
      </c>
      <c r="H20" s="35">
        <v>1</v>
      </c>
      <c r="I20" s="35"/>
      <c r="J20" s="35">
        <f t="shared" si="1"/>
        <v>58.66</v>
      </c>
      <c r="K20" s="52"/>
      <c r="L20" s="52"/>
      <c r="M20" s="52"/>
      <c r="N20" s="52"/>
      <c r="O20" s="52"/>
    </row>
    <row r="21" spans="1:15" x14ac:dyDescent="0.25">
      <c r="A21" s="52" t="s">
        <v>99</v>
      </c>
      <c r="B21" s="52" t="s">
        <v>57</v>
      </c>
      <c r="C21" s="34">
        <v>8</v>
      </c>
      <c r="D21" s="35">
        <v>63.46</v>
      </c>
      <c r="E21" s="35"/>
      <c r="F21" s="35">
        <v>3</v>
      </c>
      <c r="G21" s="35">
        <f t="shared" si="0"/>
        <v>15</v>
      </c>
      <c r="H21" s="35"/>
      <c r="I21" s="35"/>
      <c r="J21" s="35">
        <f t="shared" si="1"/>
        <v>78.460000000000008</v>
      </c>
      <c r="K21" s="52"/>
      <c r="L21" s="52"/>
      <c r="M21" s="52"/>
      <c r="N21" s="52"/>
      <c r="O21" s="52"/>
    </row>
    <row r="22" spans="1:15" x14ac:dyDescent="0.25">
      <c r="A22" s="52" t="s">
        <v>81</v>
      </c>
      <c r="B22" s="52" t="s">
        <v>33</v>
      </c>
      <c r="C22" s="34">
        <v>9</v>
      </c>
      <c r="D22" s="35">
        <v>50.93</v>
      </c>
      <c r="E22" s="35"/>
      <c r="F22" s="35"/>
      <c r="G22" s="35">
        <f t="shared" si="0"/>
        <v>0</v>
      </c>
      <c r="H22" s="35"/>
      <c r="I22" s="35"/>
      <c r="J22" s="35">
        <f t="shared" si="1"/>
        <v>50.93</v>
      </c>
      <c r="K22" s="52"/>
      <c r="L22" s="52"/>
      <c r="M22" s="52"/>
      <c r="N22" s="52"/>
      <c r="O22" s="52"/>
    </row>
    <row r="23" spans="1:15" x14ac:dyDescent="0.25">
      <c r="A23" s="52" t="s">
        <v>93</v>
      </c>
      <c r="B23" s="52" t="s">
        <v>22</v>
      </c>
      <c r="C23" s="34">
        <v>10</v>
      </c>
      <c r="D23" s="35">
        <v>48.99</v>
      </c>
      <c r="E23" s="35"/>
      <c r="F23" s="35"/>
      <c r="G23" s="35">
        <f t="shared" si="0"/>
        <v>0</v>
      </c>
      <c r="H23" s="35"/>
      <c r="I23" s="35"/>
      <c r="J23" s="35">
        <f t="shared" si="1"/>
        <v>48.99</v>
      </c>
      <c r="K23" s="52"/>
      <c r="L23" s="52"/>
      <c r="M23" s="52"/>
      <c r="N23" s="52"/>
      <c r="O23" s="52"/>
    </row>
    <row r="24" spans="1:15" x14ac:dyDescent="0.25">
      <c r="A24" s="52" t="s">
        <v>85</v>
      </c>
      <c r="B24" s="52" t="s">
        <v>96</v>
      </c>
      <c r="C24" s="34">
        <v>1</v>
      </c>
      <c r="D24" s="35">
        <v>46.91</v>
      </c>
      <c r="E24" s="35"/>
      <c r="F24" s="35">
        <v>1</v>
      </c>
      <c r="G24" s="35">
        <f t="shared" si="0"/>
        <v>5</v>
      </c>
      <c r="H24" s="35"/>
      <c r="I24" s="35"/>
      <c r="J24" s="35">
        <f t="shared" si="1"/>
        <v>51.91</v>
      </c>
      <c r="K24" s="52">
        <f>SUM(F24:F33)</f>
        <v>24</v>
      </c>
      <c r="L24" s="52">
        <f>_xlfn.RANK.EQ(K24,K4:K103,1)</f>
        <v>6</v>
      </c>
      <c r="M24" s="52">
        <f>SUM(J24:J33)</f>
        <v>635.88</v>
      </c>
      <c r="N24" s="52">
        <f>_xlfn.RANK.EQ(M24,M4:M103,1)</f>
        <v>5</v>
      </c>
      <c r="O24" s="52">
        <f>Q7/M24*100</f>
        <v>73.99352079008618</v>
      </c>
    </row>
    <row r="25" spans="1:15" x14ac:dyDescent="0.25">
      <c r="A25" s="52" t="s">
        <v>81</v>
      </c>
      <c r="B25" s="52" t="s">
        <v>26</v>
      </c>
      <c r="C25" s="34">
        <v>2</v>
      </c>
      <c r="D25" s="35">
        <v>68.31</v>
      </c>
      <c r="E25" s="35">
        <v>0.5</v>
      </c>
      <c r="F25" s="35">
        <v>5</v>
      </c>
      <c r="G25" s="35">
        <f t="shared" si="0"/>
        <v>25</v>
      </c>
      <c r="H25" s="35">
        <v>1</v>
      </c>
      <c r="I25" s="35"/>
      <c r="J25" s="35">
        <f t="shared" si="1"/>
        <v>98.31</v>
      </c>
      <c r="K25" s="52"/>
      <c r="L25" s="52"/>
      <c r="M25" s="52"/>
      <c r="N25" s="52"/>
      <c r="O25" s="52"/>
    </row>
    <row r="26" spans="1:15" x14ac:dyDescent="0.25">
      <c r="A26" s="52" t="s">
        <v>85</v>
      </c>
      <c r="B26" s="52" t="s">
        <v>96</v>
      </c>
      <c r="C26" s="34">
        <v>3</v>
      </c>
      <c r="D26" s="35">
        <v>51.2</v>
      </c>
      <c r="E26" s="35"/>
      <c r="F26" s="35">
        <v>1</v>
      </c>
      <c r="G26" s="35">
        <f t="shared" si="0"/>
        <v>5</v>
      </c>
      <c r="H26" s="35"/>
      <c r="I26" s="35"/>
      <c r="J26" s="35">
        <f t="shared" si="1"/>
        <v>56.2</v>
      </c>
      <c r="K26" s="52"/>
      <c r="L26" s="52"/>
      <c r="M26" s="52"/>
      <c r="N26" s="52"/>
      <c r="O26" s="52"/>
    </row>
    <row r="27" spans="1:15" x14ac:dyDescent="0.25">
      <c r="A27" s="52" t="s">
        <v>88</v>
      </c>
      <c r="B27" s="52" t="s">
        <v>97</v>
      </c>
      <c r="C27" s="34">
        <v>4</v>
      </c>
      <c r="D27" s="35">
        <v>52.87</v>
      </c>
      <c r="E27" s="35"/>
      <c r="F27" s="35">
        <v>4</v>
      </c>
      <c r="G27" s="35">
        <f t="shared" si="0"/>
        <v>20</v>
      </c>
      <c r="H27" s="35"/>
      <c r="I27" s="35"/>
      <c r="J27" s="35">
        <f t="shared" si="1"/>
        <v>72.87</v>
      </c>
      <c r="K27" s="52"/>
      <c r="L27" s="52"/>
      <c r="M27" s="52"/>
      <c r="N27" s="52"/>
      <c r="O27" s="52"/>
    </row>
    <row r="28" spans="1:15" x14ac:dyDescent="0.25">
      <c r="A28" s="52" t="s">
        <v>93</v>
      </c>
      <c r="B28" s="52" t="s">
        <v>98</v>
      </c>
      <c r="C28" s="34">
        <v>5</v>
      </c>
      <c r="D28" s="35">
        <v>42.69</v>
      </c>
      <c r="E28" s="35"/>
      <c r="F28" s="35">
        <v>2</v>
      </c>
      <c r="G28" s="35">
        <f t="shared" si="0"/>
        <v>10</v>
      </c>
      <c r="H28" s="35">
        <v>1</v>
      </c>
      <c r="I28" s="35"/>
      <c r="J28" s="35">
        <f t="shared" si="1"/>
        <v>62.69</v>
      </c>
      <c r="K28" s="52"/>
      <c r="L28" s="52"/>
      <c r="M28" s="52"/>
      <c r="N28" s="52"/>
      <c r="O28" s="52"/>
    </row>
    <row r="29" spans="1:15" x14ac:dyDescent="0.25">
      <c r="A29" s="52" t="s">
        <v>81</v>
      </c>
      <c r="B29" s="52" t="s">
        <v>29</v>
      </c>
      <c r="C29" s="34">
        <v>6</v>
      </c>
      <c r="D29" s="35">
        <v>48.05</v>
      </c>
      <c r="E29" s="35"/>
      <c r="F29" s="35"/>
      <c r="G29" s="35">
        <f t="shared" si="0"/>
        <v>0</v>
      </c>
      <c r="H29" s="35">
        <v>1</v>
      </c>
      <c r="I29" s="35"/>
      <c r="J29" s="35">
        <f t="shared" si="1"/>
        <v>58.05</v>
      </c>
      <c r="K29" s="52"/>
      <c r="L29" s="52"/>
      <c r="M29" s="52"/>
      <c r="N29" s="52"/>
      <c r="O29" s="52"/>
    </row>
    <row r="30" spans="1:15" x14ac:dyDescent="0.25">
      <c r="A30" s="52" t="s">
        <v>85</v>
      </c>
      <c r="B30" s="52" t="s">
        <v>30</v>
      </c>
      <c r="C30" s="34">
        <v>7</v>
      </c>
      <c r="D30" s="35">
        <v>35.409999999999997</v>
      </c>
      <c r="E30" s="35"/>
      <c r="F30" s="35">
        <v>4</v>
      </c>
      <c r="G30" s="35">
        <f t="shared" si="0"/>
        <v>20</v>
      </c>
      <c r="H30" s="35"/>
      <c r="I30" s="35"/>
      <c r="J30" s="35">
        <f t="shared" si="1"/>
        <v>55.41</v>
      </c>
      <c r="K30" s="52"/>
      <c r="L30" s="52"/>
      <c r="M30" s="52"/>
      <c r="N30" s="52"/>
      <c r="O30" s="52"/>
    </row>
    <row r="31" spans="1:15" x14ac:dyDescent="0.25">
      <c r="A31" s="52" t="s">
        <v>99</v>
      </c>
      <c r="B31" s="52" t="s">
        <v>57</v>
      </c>
      <c r="C31" s="34">
        <v>8</v>
      </c>
      <c r="D31" s="35">
        <v>39.92</v>
      </c>
      <c r="E31" s="35"/>
      <c r="F31" s="35">
        <v>3</v>
      </c>
      <c r="G31" s="35">
        <f t="shared" si="0"/>
        <v>15</v>
      </c>
      <c r="H31" s="35"/>
      <c r="I31" s="35"/>
      <c r="J31" s="35">
        <f t="shared" si="1"/>
        <v>54.92</v>
      </c>
      <c r="K31" s="52"/>
      <c r="L31" s="52"/>
      <c r="M31" s="52"/>
      <c r="N31" s="52"/>
      <c r="O31" s="52"/>
    </row>
    <row r="32" spans="1:15" x14ac:dyDescent="0.25">
      <c r="A32" s="52" t="s">
        <v>81</v>
      </c>
      <c r="B32" s="52" t="s">
        <v>33</v>
      </c>
      <c r="C32" s="34">
        <v>9</v>
      </c>
      <c r="D32" s="35">
        <v>64.099999999999994</v>
      </c>
      <c r="E32" s="35">
        <v>0.5</v>
      </c>
      <c r="F32" s="35">
        <v>1</v>
      </c>
      <c r="G32" s="35">
        <f t="shared" si="0"/>
        <v>5</v>
      </c>
      <c r="H32" s="35"/>
      <c r="I32" s="35"/>
      <c r="J32" s="35">
        <f t="shared" si="1"/>
        <v>64.099999999999994</v>
      </c>
      <c r="K32" s="52"/>
      <c r="L32" s="52"/>
      <c r="M32" s="52"/>
      <c r="N32" s="52"/>
      <c r="O32" s="52"/>
    </row>
    <row r="33" spans="1:15" x14ac:dyDescent="0.25">
      <c r="A33" s="52" t="s">
        <v>93</v>
      </c>
      <c r="B33" s="52" t="s">
        <v>22</v>
      </c>
      <c r="C33" s="34">
        <v>10</v>
      </c>
      <c r="D33" s="35">
        <v>46.42</v>
      </c>
      <c r="E33" s="35"/>
      <c r="F33" s="35">
        <v>3</v>
      </c>
      <c r="G33" s="35">
        <f t="shared" si="0"/>
        <v>15</v>
      </c>
      <c r="H33" s="35"/>
      <c r="I33" s="35"/>
      <c r="J33" s="35">
        <f t="shared" si="1"/>
        <v>61.42</v>
      </c>
      <c r="K33" s="52"/>
      <c r="L33" s="52"/>
      <c r="M33" s="52"/>
      <c r="N33" s="52"/>
      <c r="O33" s="52"/>
    </row>
    <row r="34" spans="1:15" x14ac:dyDescent="0.25">
      <c r="A34" s="52" t="s">
        <v>88</v>
      </c>
      <c r="B34" s="52" t="s">
        <v>97</v>
      </c>
      <c r="C34" s="34">
        <v>1</v>
      </c>
      <c r="D34" s="35">
        <v>70.11</v>
      </c>
      <c r="E34" s="35"/>
      <c r="F34" s="35"/>
      <c r="G34" s="35">
        <f t="shared" si="0"/>
        <v>0</v>
      </c>
      <c r="H34" s="35"/>
      <c r="I34" s="35"/>
      <c r="J34" s="35">
        <f t="shared" ref="J34:J43" si="2">SUM(D34,G34,H34*10,I34*10)-(E34*10)</f>
        <v>70.11</v>
      </c>
      <c r="K34" s="52">
        <f>SUM(F34:F43)</f>
        <v>3</v>
      </c>
      <c r="L34" s="52">
        <f>_xlfn.RANK.EQ(K34,K4:K103,1)</f>
        <v>1</v>
      </c>
      <c r="M34" s="52">
        <f>SUM(J34:J43)</f>
        <v>700.63</v>
      </c>
      <c r="N34" s="52">
        <f>_xlfn.RANK.EQ(M34,M4:M103,1)</f>
        <v>8</v>
      </c>
      <c r="O34" s="52">
        <f>Q7/M34*100</f>
        <v>67.155274538629513</v>
      </c>
    </row>
    <row r="35" spans="1:15" x14ac:dyDescent="0.25">
      <c r="A35" s="52" t="s">
        <v>81</v>
      </c>
      <c r="B35" s="52" t="s">
        <v>26</v>
      </c>
      <c r="C35" s="34">
        <v>2</v>
      </c>
      <c r="D35" s="35">
        <v>71.31</v>
      </c>
      <c r="E35" s="35"/>
      <c r="F35" s="35">
        <v>1</v>
      </c>
      <c r="G35" s="35">
        <f t="shared" si="0"/>
        <v>5</v>
      </c>
      <c r="H35" s="35">
        <v>1</v>
      </c>
      <c r="I35" s="35"/>
      <c r="J35" s="35">
        <f t="shared" si="2"/>
        <v>86.31</v>
      </c>
      <c r="K35" s="52"/>
      <c r="L35" s="52"/>
      <c r="M35" s="52"/>
      <c r="N35" s="52"/>
      <c r="O35" s="52"/>
    </row>
    <row r="36" spans="1:15" x14ac:dyDescent="0.25">
      <c r="A36" s="52" t="s">
        <v>85</v>
      </c>
      <c r="B36" s="52" t="s">
        <v>96</v>
      </c>
      <c r="C36" s="34">
        <v>3</v>
      </c>
      <c r="D36" s="35">
        <v>73.83</v>
      </c>
      <c r="E36" s="35"/>
      <c r="F36" s="35"/>
      <c r="G36" s="35">
        <f t="shared" si="0"/>
        <v>0</v>
      </c>
      <c r="H36" s="35"/>
      <c r="I36" s="35"/>
      <c r="J36" s="35">
        <f t="shared" si="2"/>
        <v>73.83</v>
      </c>
      <c r="K36" s="52"/>
      <c r="L36" s="52"/>
      <c r="M36" s="52"/>
      <c r="N36" s="52"/>
      <c r="O36" s="52"/>
    </row>
    <row r="37" spans="1:15" x14ac:dyDescent="0.25">
      <c r="A37" s="52" t="s">
        <v>88</v>
      </c>
      <c r="B37" s="52" t="s">
        <v>97</v>
      </c>
      <c r="C37" s="34">
        <v>4</v>
      </c>
      <c r="D37" s="35">
        <v>71.92</v>
      </c>
      <c r="E37" s="35"/>
      <c r="F37" s="35">
        <v>1</v>
      </c>
      <c r="G37" s="35">
        <f t="shared" si="0"/>
        <v>5</v>
      </c>
      <c r="H37" s="35"/>
      <c r="I37" s="35"/>
      <c r="J37" s="35">
        <f t="shared" si="2"/>
        <v>76.92</v>
      </c>
      <c r="K37" s="52"/>
      <c r="L37" s="52"/>
      <c r="M37" s="52"/>
      <c r="N37" s="52"/>
      <c r="O37" s="52"/>
    </row>
    <row r="38" spans="1:15" x14ac:dyDescent="0.25">
      <c r="A38" s="52" t="s">
        <v>93</v>
      </c>
      <c r="B38" s="52" t="s">
        <v>98</v>
      </c>
      <c r="C38" s="34">
        <v>5</v>
      </c>
      <c r="D38" s="35">
        <v>73.09</v>
      </c>
      <c r="E38" s="35"/>
      <c r="F38" s="35">
        <v>1</v>
      </c>
      <c r="G38" s="35">
        <f t="shared" si="0"/>
        <v>5</v>
      </c>
      <c r="H38" s="35"/>
      <c r="I38" s="35"/>
      <c r="J38" s="35">
        <f t="shared" si="2"/>
        <v>78.09</v>
      </c>
      <c r="K38" s="52"/>
      <c r="L38" s="52"/>
      <c r="M38" s="52"/>
      <c r="N38" s="52"/>
      <c r="O38" s="52"/>
    </row>
    <row r="39" spans="1:15" x14ac:dyDescent="0.25">
      <c r="A39" s="52" t="s">
        <v>81</v>
      </c>
      <c r="B39" s="52" t="s">
        <v>29</v>
      </c>
      <c r="C39" s="34">
        <v>6</v>
      </c>
      <c r="D39" s="35">
        <v>66.069999999999993</v>
      </c>
      <c r="E39" s="35"/>
      <c r="F39" s="35"/>
      <c r="G39" s="35">
        <f t="shared" si="0"/>
        <v>0</v>
      </c>
      <c r="H39" s="35"/>
      <c r="I39" s="35"/>
      <c r="J39" s="35">
        <f t="shared" si="2"/>
        <v>66.069999999999993</v>
      </c>
      <c r="K39" s="52"/>
      <c r="L39" s="52"/>
      <c r="M39" s="52"/>
      <c r="N39" s="52"/>
      <c r="O39" s="52"/>
    </row>
    <row r="40" spans="1:15" x14ac:dyDescent="0.25">
      <c r="A40" s="52" t="s">
        <v>85</v>
      </c>
      <c r="B40" s="52" t="s">
        <v>30</v>
      </c>
      <c r="C40" s="34">
        <v>7</v>
      </c>
      <c r="D40" s="35">
        <v>56.72</v>
      </c>
      <c r="E40" s="35"/>
      <c r="F40" s="35"/>
      <c r="G40" s="35">
        <f t="shared" si="0"/>
        <v>0</v>
      </c>
      <c r="H40" s="35"/>
      <c r="I40" s="35"/>
      <c r="J40" s="35">
        <f t="shared" si="2"/>
        <v>56.72</v>
      </c>
      <c r="K40" s="52"/>
      <c r="L40" s="52"/>
      <c r="M40" s="52"/>
      <c r="N40" s="52"/>
      <c r="O40" s="52"/>
    </row>
    <row r="41" spans="1:15" x14ac:dyDescent="0.25">
      <c r="A41" s="52" t="s">
        <v>99</v>
      </c>
      <c r="B41" s="52" t="s">
        <v>57</v>
      </c>
      <c r="C41" s="34">
        <v>8</v>
      </c>
      <c r="D41" s="35">
        <v>59.72</v>
      </c>
      <c r="E41" s="35"/>
      <c r="F41" s="35"/>
      <c r="G41" s="35">
        <f t="shared" si="0"/>
        <v>0</v>
      </c>
      <c r="H41" s="35"/>
      <c r="I41" s="35"/>
      <c r="J41" s="35">
        <f t="shared" si="2"/>
        <v>59.72</v>
      </c>
      <c r="K41" s="52"/>
      <c r="L41" s="52"/>
      <c r="M41" s="52"/>
      <c r="N41" s="52"/>
      <c r="O41" s="52"/>
    </row>
    <row r="42" spans="1:15" x14ac:dyDescent="0.25">
      <c r="A42" s="52" t="s">
        <v>81</v>
      </c>
      <c r="B42" s="52" t="s">
        <v>33</v>
      </c>
      <c r="C42" s="34">
        <v>9</v>
      </c>
      <c r="D42" s="35">
        <v>65.91</v>
      </c>
      <c r="E42" s="35"/>
      <c r="F42" s="35"/>
      <c r="G42" s="35">
        <f t="shared" si="0"/>
        <v>0</v>
      </c>
      <c r="H42" s="35"/>
      <c r="I42" s="35"/>
      <c r="J42" s="35">
        <f t="shared" si="2"/>
        <v>65.91</v>
      </c>
      <c r="K42" s="52"/>
      <c r="L42" s="52"/>
      <c r="M42" s="52"/>
      <c r="N42" s="52"/>
      <c r="O42" s="52"/>
    </row>
    <row r="43" spans="1:15" x14ac:dyDescent="0.25">
      <c r="A43" s="52" t="s">
        <v>93</v>
      </c>
      <c r="B43" s="52" t="s">
        <v>22</v>
      </c>
      <c r="C43" s="34">
        <v>10</v>
      </c>
      <c r="D43" s="35">
        <v>66.95</v>
      </c>
      <c r="E43" s="35"/>
      <c r="F43" s="35"/>
      <c r="G43" s="35">
        <f t="shared" si="0"/>
        <v>0</v>
      </c>
      <c r="H43" s="35"/>
      <c r="I43" s="35"/>
      <c r="J43" s="35">
        <f t="shared" si="2"/>
        <v>66.95</v>
      </c>
      <c r="K43" s="52"/>
      <c r="L43" s="52"/>
      <c r="M43" s="52"/>
      <c r="N43" s="52"/>
      <c r="O43" s="52"/>
    </row>
    <row r="44" spans="1:15" x14ac:dyDescent="0.25">
      <c r="A44" s="52" t="s">
        <v>93</v>
      </c>
      <c r="B44" s="52" t="s">
        <v>98</v>
      </c>
      <c r="C44" s="34">
        <v>1</v>
      </c>
      <c r="D44" s="35">
        <v>54.58</v>
      </c>
      <c r="E44" s="35"/>
      <c r="F44" s="35">
        <v>1</v>
      </c>
      <c r="G44" s="35">
        <f t="shared" si="0"/>
        <v>5</v>
      </c>
      <c r="H44" s="35"/>
      <c r="I44" s="35"/>
      <c r="J44" s="35">
        <f t="shared" ref="J44:J103" si="3">SUM(D44,G44,H44*10,I44*10)-(E44*10)</f>
        <v>59.58</v>
      </c>
      <c r="K44" s="52">
        <f>SUM(F44:F53)</f>
        <v>24</v>
      </c>
      <c r="L44" s="52">
        <f>_xlfn.RANK.EQ(K44,K4:K103,1)</f>
        <v>6</v>
      </c>
      <c r="M44" s="52">
        <f>SUM(J44:J53)</f>
        <v>858.56000000000006</v>
      </c>
      <c r="N44" s="52">
        <f>_xlfn.RANK.EQ(M44,M4:M103,1)</f>
        <v>10</v>
      </c>
      <c r="O44" s="52">
        <f>Q7/M44*100</f>
        <v>54.802226984718594</v>
      </c>
    </row>
    <row r="45" spans="1:15" x14ac:dyDescent="0.25">
      <c r="A45" s="52" t="s">
        <v>81</v>
      </c>
      <c r="B45" s="52" t="s">
        <v>26</v>
      </c>
      <c r="C45" s="34">
        <v>2</v>
      </c>
      <c r="D45" s="35">
        <v>99.55</v>
      </c>
      <c r="E45" s="35"/>
      <c r="F45" s="35">
        <v>4</v>
      </c>
      <c r="G45" s="35">
        <f>PRODUCT(F45*5)</f>
        <v>20</v>
      </c>
      <c r="H45" s="35"/>
      <c r="I45" s="35"/>
      <c r="J45" s="35">
        <f t="shared" si="3"/>
        <v>119.55</v>
      </c>
      <c r="K45" s="52"/>
      <c r="L45" s="52"/>
      <c r="M45" s="52"/>
      <c r="N45" s="52"/>
      <c r="O45" s="52"/>
    </row>
    <row r="46" spans="1:15" x14ac:dyDescent="0.25">
      <c r="A46" s="52" t="s">
        <v>85</v>
      </c>
      <c r="B46" s="52" t="s">
        <v>96</v>
      </c>
      <c r="C46" s="34">
        <v>3</v>
      </c>
      <c r="D46" s="35">
        <v>67.75</v>
      </c>
      <c r="E46" s="35"/>
      <c r="F46" s="35">
        <v>3</v>
      </c>
      <c r="G46" s="35">
        <f>PRODUCT(F46*5)</f>
        <v>15</v>
      </c>
      <c r="H46" s="35"/>
      <c r="I46" s="35"/>
      <c r="J46" s="35">
        <f t="shared" si="3"/>
        <v>82.75</v>
      </c>
      <c r="K46" s="52"/>
      <c r="L46" s="52"/>
      <c r="M46" s="52"/>
      <c r="N46" s="52"/>
      <c r="O46" s="52"/>
    </row>
    <row r="47" spans="1:15" x14ac:dyDescent="0.25">
      <c r="A47" s="52" t="s">
        <v>88</v>
      </c>
      <c r="B47" s="52" t="s">
        <v>97</v>
      </c>
      <c r="C47" s="34">
        <v>4</v>
      </c>
      <c r="D47" s="35">
        <v>74.459999999999994</v>
      </c>
      <c r="E47" s="35"/>
      <c r="F47" s="35">
        <v>2</v>
      </c>
      <c r="G47" s="35">
        <f>PRODUCT(F47*5)</f>
        <v>10</v>
      </c>
      <c r="H47" s="35"/>
      <c r="I47" s="35"/>
      <c r="J47" s="35">
        <f t="shared" si="3"/>
        <v>84.46</v>
      </c>
      <c r="K47" s="52"/>
      <c r="L47" s="52"/>
      <c r="M47" s="52"/>
      <c r="N47" s="52"/>
      <c r="O47" s="52"/>
    </row>
    <row r="48" spans="1:15" x14ac:dyDescent="0.25">
      <c r="A48" s="52" t="s">
        <v>93</v>
      </c>
      <c r="B48" s="52" t="s">
        <v>98</v>
      </c>
      <c r="C48" s="34">
        <v>5</v>
      </c>
      <c r="D48" s="35">
        <v>84.38</v>
      </c>
      <c r="E48" s="35"/>
      <c r="F48" s="35">
        <v>3</v>
      </c>
      <c r="G48" s="35">
        <f t="shared" ref="G48:G103" si="4">PRODUCT(F48*5)</f>
        <v>15</v>
      </c>
      <c r="H48" s="35"/>
      <c r="I48" s="35"/>
      <c r="J48" s="35">
        <f t="shared" si="3"/>
        <v>99.38</v>
      </c>
      <c r="K48" s="52"/>
      <c r="L48" s="52"/>
      <c r="M48" s="52"/>
      <c r="N48" s="52"/>
      <c r="O48" s="52"/>
    </row>
    <row r="49" spans="1:15" x14ac:dyDescent="0.25">
      <c r="A49" s="52" t="s">
        <v>81</v>
      </c>
      <c r="B49" s="52" t="s">
        <v>29</v>
      </c>
      <c r="C49" s="34">
        <v>6</v>
      </c>
      <c r="D49" s="35">
        <v>70.650000000000006</v>
      </c>
      <c r="E49" s="35"/>
      <c r="F49" s="35">
        <v>2</v>
      </c>
      <c r="G49" s="35">
        <f t="shared" si="4"/>
        <v>10</v>
      </c>
      <c r="H49" s="35"/>
      <c r="I49" s="35"/>
      <c r="J49" s="35">
        <f t="shared" si="3"/>
        <v>80.650000000000006</v>
      </c>
      <c r="K49" s="52"/>
      <c r="L49" s="52"/>
      <c r="M49" s="52"/>
      <c r="N49" s="52"/>
      <c r="O49" s="52"/>
    </row>
    <row r="50" spans="1:15" x14ac:dyDescent="0.25">
      <c r="A50" s="52" t="s">
        <v>85</v>
      </c>
      <c r="B50" s="52" t="s">
        <v>30</v>
      </c>
      <c r="C50" s="34">
        <v>7</v>
      </c>
      <c r="D50" s="35">
        <v>65.27</v>
      </c>
      <c r="E50" s="35"/>
      <c r="F50" s="35"/>
      <c r="G50" s="35">
        <f t="shared" si="4"/>
        <v>0</v>
      </c>
      <c r="H50" s="35"/>
      <c r="I50" s="35"/>
      <c r="J50" s="35">
        <f t="shared" si="3"/>
        <v>65.27</v>
      </c>
      <c r="K50" s="52"/>
      <c r="L50" s="52"/>
      <c r="M50" s="52"/>
      <c r="N50" s="52"/>
      <c r="O50" s="52"/>
    </row>
    <row r="51" spans="1:15" x14ac:dyDescent="0.25">
      <c r="A51" s="52" t="s">
        <v>99</v>
      </c>
      <c r="B51" s="52" t="s">
        <v>57</v>
      </c>
      <c r="C51" s="34">
        <v>8</v>
      </c>
      <c r="D51" s="35">
        <v>79.7</v>
      </c>
      <c r="E51" s="35"/>
      <c r="F51" s="35">
        <v>3</v>
      </c>
      <c r="G51" s="35">
        <f t="shared" si="4"/>
        <v>15</v>
      </c>
      <c r="H51" s="35"/>
      <c r="I51" s="35"/>
      <c r="J51" s="35">
        <f t="shared" si="3"/>
        <v>94.7</v>
      </c>
      <c r="K51" s="52"/>
      <c r="L51" s="52"/>
      <c r="M51" s="52"/>
      <c r="N51" s="52"/>
      <c r="O51" s="52"/>
    </row>
    <row r="52" spans="1:15" x14ac:dyDescent="0.25">
      <c r="A52" s="52" t="s">
        <v>81</v>
      </c>
      <c r="B52" s="52" t="s">
        <v>33</v>
      </c>
      <c r="C52" s="34">
        <v>9</v>
      </c>
      <c r="D52" s="35">
        <v>72</v>
      </c>
      <c r="E52" s="35"/>
      <c r="F52" s="35">
        <v>1</v>
      </c>
      <c r="G52" s="35">
        <f t="shared" si="4"/>
        <v>5</v>
      </c>
      <c r="H52" s="35">
        <v>1</v>
      </c>
      <c r="I52" s="35"/>
      <c r="J52" s="35">
        <f t="shared" si="3"/>
        <v>87</v>
      </c>
      <c r="K52" s="52"/>
      <c r="L52" s="52"/>
      <c r="M52" s="52"/>
      <c r="N52" s="52"/>
      <c r="O52" s="52"/>
    </row>
    <row r="53" spans="1:15" x14ac:dyDescent="0.25">
      <c r="A53" s="52" t="s">
        <v>93</v>
      </c>
      <c r="B53" s="52" t="s">
        <v>22</v>
      </c>
      <c r="C53" s="34">
        <v>10</v>
      </c>
      <c r="D53" s="35">
        <v>60.22</v>
      </c>
      <c r="E53" s="35"/>
      <c r="F53" s="35">
        <v>5</v>
      </c>
      <c r="G53" s="35">
        <f t="shared" si="4"/>
        <v>25</v>
      </c>
      <c r="H53" s="35"/>
      <c r="I53" s="35"/>
      <c r="J53" s="35">
        <f t="shared" si="3"/>
        <v>85.22</v>
      </c>
      <c r="K53" s="52"/>
      <c r="L53" s="52"/>
      <c r="M53" s="52"/>
      <c r="N53" s="52"/>
      <c r="O53" s="52"/>
    </row>
    <row r="54" spans="1:15" x14ac:dyDescent="0.25">
      <c r="A54" s="52" t="s">
        <v>81</v>
      </c>
      <c r="B54" s="52" t="s">
        <v>29</v>
      </c>
      <c r="C54" s="34">
        <v>1</v>
      </c>
      <c r="D54" s="35">
        <v>53.95</v>
      </c>
      <c r="E54" s="35"/>
      <c r="F54" s="35">
        <v>3</v>
      </c>
      <c r="G54" s="35">
        <f t="shared" si="4"/>
        <v>15</v>
      </c>
      <c r="H54" s="35"/>
      <c r="I54" s="35"/>
      <c r="J54" s="35">
        <f t="shared" si="3"/>
        <v>68.95</v>
      </c>
      <c r="K54" s="52">
        <f>SUM(F54:F63)</f>
        <v>49</v>
      </c>
      <c r="L54" s="52">
        <f>_xlfn.RANK.EQ(K54,K4:K103,1)</f>
        <v>10</v>
      </c>
      <c r="M54" s="52">
        <f>SUM(J54:J63)</f>
        <v>831.41000000000008</v>
      </c>
      <c r="N54" s="52">
        <f>_xlfn.RANK.EQ(M54,M4:M103,1)</f>
        <v>9</v>
      </c>
      <c r="O54" s="52">
        <f>Q7/M54*100</f>
        <v>56.591813906496192</v>
      </c>
    </row>
    <row r="55" spans="1:15" x14ac:dyDescent="0.25">
      <c r="A55" s="52" t="s">
        <v>81</v>
      </c>
      <c r="B55" s="52" t="s">
        <v>26</v>
      </c>
      <c r="C55" s="34">
        <v>2</v>
      </c>
      <c r="D55" s="35">
        <v>72.930000000000007</v>
      </c>
      <c r="E55" s="35"/>
      <c r="F55" s="35">
        <v>8</v>
      </c>
      <c r="G55" s="35">
        <f t="shared" si="4"/>
        <v>40</v>
      </c>
      <c r="H55" s="35"/>
      <c r="I55" s="35"/>
      <c r="J55" s="35">
        <f t="shared" si="3"/>
        <v>112.93</v>
      </c>
      <c r="K55" s="52"/>
      <c r="L55" s="52"/>
      <c r="M55" s="52"/>
      <c r="N55" s="52"/>
      <c r="O55" s="52"/>
    </row>
    <row r="56" spans="1:15" x14ac:dyDescent="0.25">
      <c r="A56" s="52" t="s">
        <v>85</v>
      </c>
      <c r="B56" s="52" t="s">
        <v>96</v>
      </c>
      <c r="C56" s="34">
        <v>3</v>
      </c>
      <c r="D56" s="35">
        <v>48.68</v>
      </c>
      <c r="E56" s="35"/>
      <c r="F56" s="35"/>
      <c r="G56" s="35">
        <f t="shared" si="4"/>
        <v>0</v>
      </c>
      <c r="H56" s="35"/>
      <c r="I56" s="35"/>
      <c r="J56" s="35">
        <f t="shared" si="3"/>
        <v>48.68</v>
      </c>
      <c r="K56" s="52"/>
      <c r="L56" s="52"/>
      <c r="M56" s="52"/>
      <c r="N56" s="52"/>
      <c r="O56" s="52"/>
    </row>
    <row r="57" spans="1:15" x14ac:dyDescent="0.25">
      <c r="A57" s="52" t="s">
        <v>88</v>
      </c>
      <c r="B57" s="52" t="s">
        <v>97</v>
      </c>
      <c r="C57" s="34">
        <v>4</v>
      </c>
      <c r="D57" s="35">
        <v>61.49</v>
      </c>
      <c r="E57" s="35"/>
      <c r="F57" s="35">
        <v>6</v>
      </c>
      <c r="G57" s="35">
        <f t="shared" si="4"/>
        <v>30</v>
      </c>
      <c r="H57" s="35"/>
      <c r="I57" s="35"/>
      <c r="J57" s="35">
        <f t="shared" si="3"/>
        <v>91.490000000000009</v>
      </c>
      <c r="K57" s="52"/>
      <c r="L57" s="52"/>
      <c r="M57" s="52"/>
      <c r="N57" s="52"/>
      <c r="O57" s="52"/>
    </row>
    <row r="58" spans="1:15" x14ac:dyDescent="0.25">
      <c r="A58" s="52" t="s">
        <v>93</v>
      </c>
      <c r="B58" s="52" t="s">
        <v>98</v>
      </c>
      <c r="C58" s="34">
        <v>5</v>
      </c>
      <c r="D58" s="35">
        <v>57.47</v>
      </c>
      <c r="E58" s="35"/>
      <c r="F58" s="35">
        <v>10</v>
      </c>
      <c r="G58" s="35">
        <f t="shared" si="4"/>
        <v>50</v>
      </c>
      <c r="H58" s="35"/>
      <c r="I58" s="35"/>
      <c r="J58" s="35">
        <f t="shared" si="3"/>
        <v>107.47</v>
      </c>
      <c r="K58" s="52"/>
      <c r="L58" s="52"/>
      <c r="M58" s="52"/>
      <c r="N58" s="52"/>
      <c r="O58" s="52"/>
    </row>
    <row r="59" spans="1:15" x14ac:dyDescent="0.25">
      <c r="A59" s="52" t="s">
        <v>81</v>
      </c>
      <c r="B59" s="52" t="s">
        <v>29</v>
      </c>
      <c r="C59" s="34">
        <v>6</v>
      </c>
      <c r="D59" s="35">
        <v>62.11</v>
      </c>
      <c r="E59" s="35"/>
      <c r="F59" s="35">
        <v>4</v>
      </c>
      <c r="G59" s="35">
        <f t="shared" si="4"/>
        <v>20</v>
      </c>
      <c r="H59" s="35"/>
      <c r="I59" s="35"/>
      <c r="J59" s="35">
        <f t="shared" si="3"/>
        <v>82.11</v>
      </c>
      <c r="K59" s="52"/>
      <c r="L59" s="52"/>
      <c r="M59" s="52"/>
      <c r="N59" s="52"/>
      <c r="O59" s="52"/>
    </row>
    <row r="60" spans="1:15" x14ac:dyDescent="0.25">
      <c r="A60" s="52" t="s">
        <v>85</v>
      </c>
      <c r="B60" s="52" t="s">
        <v>30</v>
      </c>
      <c r="C60" s="34">
        <v>7</v>
      </c>
      <c r="D60" s="35">
        <v>48.09</v>
      </c>
      <c r="E60" s="35"/>
      <c r="F60" s="35">
        <v>3</v>
      </c>
      <c r="G60" s="35">
        <f t="shared" si="4"/>
        <v>15</v>
      </c>
      <c r="H60" s="35"/>
      <c r="I60" s="35"/>
      <c r="J60" s="35">
        <f t="shared" si="3"/>
        <v>63.09</v>
      </c>
      <c r="K60" s="52"/>
      <c r="L60" s="52"/>
      <c r="M60" s="52"/>
      <c r="N60" s="52"/>
      <c r="O60" s="52"/>
    </row>
    <row r="61" spans="1:15" x14ac:dyDescent="0.25">
      <c r="A61" s="52" t="s">
        <v>99</v>
      </c>
      <c r="B61" s="52" t="s">
        <v>57</v>
      </c>
      <c r="C61" s="34">
        <v>8</v>
      </c>
      <c r="D61" s="35">
        <v>58.14</v>
      </c>
      <c r="E61" s="35"/>
      <c r="F61" s="35">
        <v>4</v>
      </c>
      <c r="G61" s="35">
        <f t="shared" si="4"/>
        <v>20</v>
      </c>
      <c r="H61" s="35"/>
      <c r="I61" s="35"/>
      <c r="J61" s="35">
        <f t="shared" si="3"/>
        <v>78.14</v>
      </c>
      <c r="K61" s="52"/>
      <c r="L61" s="52"/>
      <c r="M61" s="52"/>
      <c r="N61" s="52"/>
      <c r="O61" s="52"/>
    </row>
    <row r="62" spans="1:15" x14ac:dyDescent="0.25">
      <c r="A62" s="52" t="s">
        <v>81</v>
      </c>
      <c r="B62" s="52" t="s">
        <v>33</v>
      </c>
      <c r="C62" s="34">
        <v>9</v>
      </c>
      <c r="D62" s="35">
        <v>64.61</v>
      </c>
      <c r="E62" s="35"/>
      <c r="F62" s="35">
        <v>4</v>
      </c>
      <c r="G62" s="35">
        <f t="shared" si="4"/>
        <v>20</v>
      </c>
      <c r="H62" s="35"/>
      <c r="I62" s="35"/>
      <c r="J62" s="35">
        <f t="shared" si="3"/>
        <v>84.61</v>
      </c>
      <c r="K62" s="52"/>
      <c r="L62" s="52"/>
      <c r="M62" s="52"/>
      <c r="N62" s="52"/>
      <c r="O62" s="52"/>
    </row>
    <row r="63" spans="1:15" x14ac:dyDescent="0.25">
      <c r="A63" s="52" t="s">
        <v>93</v>
      </c>
      <c r="B63" s="52" t="s">
        <v>22</v>
      </c>
      <c r="C63" s="34">
        <v>10</v>
      </c>
      <c r="D63" s="35">
        <v>58.94</v>
      </c>
      <c r="E63" s="35"/>
      <c r="F63" s="35">
        <v>7</v>
      </c>
      <c r="G63" s="35">
        <f t="shared" si="4"/>
        <v>35</v>
      </c>
      <c r="H63" s="35"/>
      <c r="I63" s="35"/>
      <c r="J63" s="35">
        <f t="shared" si="3"/>
        <v>93.94</v>
      </c>
      <c r="K63" s="52"/>
      <c r="L63" s="52"/>
      <c r="M63" s="52"/>
      <c r="N63" s="52"/>
      <c r="O63" s="52"/>
    </row>
    <row r="64" spans="1:15" x14ac:dyDescent="0.25">
      <c r="A64" s="52" t="s">
        <v>85</v>
      </c>
      <c r="B64" s="52" t="s">
        <v>30</v>
      </c>
      <c r="C64" s="34">
        <v>1</v>
      </c>
      <c r="D64" s="35">
        <v>29.45</v>
      </c>
      <c r="E64" s="35"/>
      <c r="F64" s="35"/>
      <c r="G64" s="35">
        <f t="shared" si="4"/>
        <v>0</v>
      </c>
      <c r="H64" s="35"/>
      <c r="I64" s="35"/>
      <c r="J64" s="35">
        <f t="shared" si="3"/>
        <v>29.45</v>
      </c>
      <c r="K64" s="52">
        <f>SUM(F64:F73)</f>
        <v>10</v>
      </c>
      <c r="L64" s="52">
        <f>_xlfn.RANK.EQ(K64,K4:K103,1)</f>
        <v>3</v>
      </c>
      <c r="M64" s="52">
        <f>SUM(J64:J73)</f>
        <v>473.65999999999997</v>
      </c>
      <c r="N64" s="52">
        <f>_xlfn.RANK.EQ(M64,M4:M103,1)</f>
        <v>2</v>
      </c>
      <c r="O64" s="52">
        <f>Q7/M64*100</f>
        <v>99.334966009373815</v>
      </c>
    </row>
    <row r="65" spans="1:15" x14ac:dyDescent="0.25">
      <c r="A65" s="52" t="s">
        <v>81</v>
      </c>
      <c r="B65" s="52" t="s">
        <v>26</v>
      </c>
      <c r="C65" s="34">
        <v>2</v>
      </c>
      <c r="D65" s="35">
        <v>57.63</v>
      </c>
      <c r="E65" s="35">
        <v>0.5</v>
      </c>
      <c r="F65" s="35">
        <v>3</v>
      </c>
      <c r="G65" s="35">
        <f t="shared" si="4"/>
        <v>15</v>
      </c>
      <c r="H65" s="35">
        <v>1</v>
      </c>
      <c r="I65" s="35"/>
      <c r="J65" s="35">
        <f t="shared" si="3"/>
        <v>77.63</v>
      </c>
      <c r="K65" s="52"/>
      <c r="L65" s="52"/>
      <c r="M65" s="52"/>
      <c r="N65" s="52"/>
      <c r="O65" s="52"/>
    </row>
    <row r="66" spans="1:15" x14ac:dyDescent="0.25">
      <c r="A66" s="52" t="s">
        <v>85</v>
      </c>
      <c r="B66" s="52" t="s">
        <v>96</v>
      </c>
      <c r="C66" s="34">
        <v>3</v>
      </c>
      <c r="D66" s="35">
        <v>35.619999999999997</v>
      </c>
      <c r="E66" s="35"/>
      <c r="F66" s="35"/>
      <c r="G66" s="35">
        <f t="shared" si="4"/>
        <v>0</v>
      </c>
      <c r="H66" s="35"/>
      <c r="I66" s="35"/>
      <c r="J66" s="35">
        <f t="shared" si="3"/>
        <v>35.619999999999997</v>
      </c>
      <c r="K66" s="52"/>
      <c r="L66" s="52"/>
      <c r="M66" s="52"/>
      <c r="N66" s="52"/>
      <c r="O66" s="52"/>
    </row>
    <row r="67" spans="1:15" x14ac:dyDescent="0.25">
      <c r="A67" s="52" t="s">
        <v>88</v>
      </c>
      <c r="B67" s="52" t="s">
        <v>97</v>
      </c>
      <c r="C67" s="34">
        <v>4</v>
      </c>
      <c r="D67" s="35">
        <v>54.15</v>
      </c>
      <c r="E67" s="35">
        <v>0.5</v>
      </c>
      <c r="F67" s="35">
        <v>3</v>
      </c>
      <c r="G67" s="35">
        <f t="shared" si="4"/>
        <v>15</v>
      </c>
      <c r="H67" s="35"/>
      <c r="I67" s="35"/>
      <c r="J67" s="35">
        <f t="shared" si="3"/>
        <v>64.150000000000006</v>
      </c>
      <c r="K67" s="52"/>
      <c r="L67" s="52"/>
      <c r="M67" s="52"/>
      <c r="N67" s="52"/>
      <c r="O67" s="52"/>
    </row>
    <row r="68" spans="1:15" x14ac:dyDescent="0.25">
      <c r="A68" s="52" t="s">
        <v>93</v>
      </c>
      <c r="B68" s="52" t="s">
        <v>98</v>
      </c>
      <c r="C68" s="34">
        <v>5</v>
      </c>
      <c r="D68" s="35">
        <v>52.15</v>
      </c>
      <c r="E68" s="35"/>
      <c r="F68" s="35"/>
      <c r="G68" s="35">
        <f t="shared" si="4"/>
        <v>0</v>
      </c>
      <c r="H68" s="35"/>
      <c r="I68" s="35"/>
      <c r="J68" s="35">
        <f t="shared" si="3"/>
        <v>52.15</v>
      </c>
      <c r="K68" s="52"/>
      <c r="L68" s="52"/>
      <c r="M68" s="52"/>
      <c r="N68" s="52"/>
      <c r="O68" s="52"/>
    </row>
    <row r="69" spans="1:15" x14ac:dyDescent="0.25">
      <c r="A69" s="52" t="s">
        <v>81</v>
      </c>
      <c r="B69" s="52" t="s">
        <v>29</v>
      </c>
      <c r="C69" s="34">
        <v>6</v>
      </c>
      <c r="D69" s="35">
        <v>32.049999999999997</v>
      </c>
      <c r="E69" s="35"/>
      <c r="F69" s="35"/>
      <c r="G69" s="35">
        <f t="shared" si="4"/>
        <v>0</v>
      </c>
      <c r="H69" s="35"/>
      <c r="I69" s="35"/>
      <c r="J69" s="35">
        <f t="shared" si="3"/>
        <v>32.049999999999997</v>
      </c>
      <c r="K69" s="52"/>
      <c r="L69" s="52"/>
      <c r="M69" s="52"/>
      <c r="N69" s="52"/>
      <c r="O69" s="52"/>
    </row>
    <row r="70" spans="1:15" x14ac:dyDescent="0.25">
      <c r="A70" s="52" t="s">
        <v>85</v>
      </c>
      <c r="B70" s="52" t="s">
        <v>30</v>
      </c>
      <c r="C70" s="34">
        <v>7</v>
      </c>
      <c r="D70" s="35">
        <v>37.21</v>
      </c>
      <c r="E70" s="35"/>
      <c r="F70" s="35">
        <v>2</v>
      </c>
      <c r="G70" s="35">
        <f t="shared" si="4"/>
        <v>10</v>
      </c>
      <c r="H70" s="35"/>
      <c r="I70" s="35"/>
      <c r="J70" s="35">
        <f t="shared" si="3"/>
        <v>47.21</v>
      </c>
      <c r="K70" s="52"/>
      <c r="L70" s="52"/>
      <c r="M70" s="52"/>
      <c r="N70" s="52"/>
      <c r="O70" s="52"/>
    </row>
    <row r="71" spans="1:15" x14ac:dyDescent="0.25">
      <c r="A71" s="52" t="s">
        <v>99</v>
      </c>
      <c r="B71" s="52" t="s">
        <v>57</v>
      </c>
      <c r="C71" s="34">
        <v>8</v>
      </c>
      <c r="D71" s="35">
        <v>41.82</v>
      </c>
      <c r="E71" s="35">
        <v>0.5</v>
      </c>
      <c r="F71" s="35">
        <v>1</v>
      </c>
      <c r="G71" s="35">
        <f t="shared" si="4"/>
        <v>5</v>
      </c>
      <c r="H71" s="35"/>
      <c r="I71" s="35"/>
      <c r="J71" s="35">
        <f t="shared" si="3"/>
        <v>41.82</v>
      </c>
      <c r="K71" s="52"/>
      <c r="L71" s="52"/>
      <c r="M71" s="52"/>
      <c r="N71" s="52"/>
      <c r="O71" s="52"/>
    </row>
    <row r="72" spans="1:15" x14ac:dyDescent="0.25">
      <c r="A72" s="52" t="s">
        <v>81</v>
      </c>
      <c r="B72" s="52" t="s">
        <v>33</v>
      </c>
      <c r="C72" s="34">
        <v>9</v>
      </c>
      <c r="D72" s="35">
        <v>49.63</v>
      </c>
      <c r="E72" s="35">
        <v>0.5</v>
      </c>
      <c r="F72" s="35"/>
      <c r="G72" s="35">
        <f t="shared" si="4"/>
        <v>0</v>
      </c>
      <c r="H72" s="35"/>
      <c r="I72" s="35"/>
      <c r="J72" s="35">
        <f t="shared" si="3"/>
        <v>44.63</v>
      </c>
      <c r="K72" s="52"/>
      <c r="L72" s="52"/>
      <c r="M72" s="52"/>
      <c r="N72" s="52"/>
      <c r="O72" s="52"/>
    </row>
    <row r="73" spans="1:15" x14ac:dyDescent="0.25">
      <c r="A73" s="52" t="s">
        <v>93</v>
      </c>
      <c r="B73" s="52" t="s">
        <v>22</v>
      </c>
      <c r="C73" s="34">
        <v>10</v>
      </c>
      <c r="D73" s="35">
        <v>43.95</v>
      </c>
      <c r="E73" s="35"/>
      <c r="F73" s="35">
        <v>1</v>
      </c>
      <c r="G73" s="35">
        <f t="shared" si="4"/>
        <v>5</v>
      </c>
      <c r="H73" s="35"/>
      <c r="I73" s="35"/>
      <c r="J73" s="35">
        <f t="shared" si="3"/>
        <v>48.95</v>
      </c>
      <c r="K73" s="52"/>
      <c r="L73" s="52"/>
      <c r="M73" s="52"/>
      <c r="N73" s="52"/>
      <c r="O73" s="52"/>
    </row>
    <row r="74" spans="1:15" x14ac:dyDescent="0.25">
      <c r="A74" s="52" t="s">
        <v>99</v>
      </c>
      <c r="B74" s="52" t="s">
        <v>57</v>
      </c>
      <c r="C74" s="34">
        <v>1</v>
      </c>
      <c r="D74" s="35">
        <v>40.98</v>
      </c>
      <c r="E74" s="35"/>
      <c r="F74" s="35"/>
      <c r="G74" s="35">
        <f t="shared" si="4"/>
        <v>0</v>
      </c>
      <c r="H74" s="35"/>
      <c r="I74" s="35"/>
      <c r="J74" s="35">
        <f t="shared" si="3"/>
        <v>40.98</v>
      </c>
      <c r="K74" s="52">
        <f>SUM(F74:F83)</f>
        <v>29</v>
      </c>
      <c r="L74" s="52">
        <f>_xlfn.RANK.EQ(K74,K4:K103,1)</f>
        <v>9</v>
      </c>
      <c r="M74" s="52">
        <f>SUM(J74:J83)</f>
        <v>679.89</v>
      </c>
      <c r="N74" s="52">
        <f>_xlfn.RANK.EQ(M74,M4:M103,1)</f>
        <v>7</v>
      </c>
      <c r="O74" s="52">
        <f>Q7/M74*100</f>
        <v>69.203841797937898</v>
      </c>
    </row>
    <row r="75" spans="1:15" x14ac:dyDescent="0.25">
      <c r="A75" s="52" t="s">
        <v>81</v>
      </c>
      <c r="B75" s="52" t="s">
        <v>26</v>
      </c>
      <c r="C75" s="34">
        <v>2</v>
      </c>
      <c r="D75" s="35">
        <v>56.06</v>
      </c>
      <c r="E75" s="35"/>
      <c r="F75" s="35">
        <v>10</v>
      </c>
      <c r="G75" s="35">
        <f t="shared" si="4"/>
        <v>50</v>
      </c>
      <c r="H75" s="35"/>
      <c r="I75" s="35"/>
      <c r="J75" s="35">
        <f t="shared" si="3"/>
        <v>106.06</v>
      </c>
      <c r="K75" s="52"/>
      <c r="L75" s="52"/>
      <c r="M75" s="52"/>
      <c r="N75" s="52"/>
      <c r="O75" s="52"/>
    </row>
    <row r="76" spans="1:15" x14ac:dyDescent="0.25">
      <c r="A76" s="52" t="s">
        <v>85</v>
      </c>
      <c r="B76" s="52" t="s">
        <v>96</v>
      </c>
      <c r="C76" s="34">
        <v>3</v>
      </c>
      <c r="D76" s="35">
        <v>51.98</v>
      </c>
      <c r="E76" s="35"/>
      <c r="F76" s="35">
        <v>1</v>
      </c>
      <c r="G76" s="35">
        <f t="shared" si="4"/>
        <v>5</v>
      </c>
      <c r="H76" s="35"/>
      <c r="I76" s="35"/>
      <c r="J76" s="35">
        <f t="shared" si="3"/>
        <v>56.98</v>
      </c>
      <c r="K76" s="52"/>
      <c r="L76" s="52"/>
      <c r="M76" s="52"/>
      <c r="N76" s="52"/>
      <c r="O76" s="52"/>
    </row>
    <row r="77" spans="1:15" x14ac:dyDescent="0.25">
      <c r="A77" s="52" t="s">
        <v>88</v>
      </c>
      <c r="B77" s="52" t="s">
        <v>97</v>
      </c>
      <c r="C77" s="34">
        <v>4</v>
      </c>
      <c r="D77" s="35">
        <v>63.7</v>
      </c>
      <c r="E77" s="35">
        <v>0.5</v>
      </c>
      <c r="F77" s="35">
        <v>1</v>
      </c>
      <c r="G77" s="35">
        <f t="shared" si="4"/>
        <v>5</v>
      </c>
      <c r="H77" s="35"/>
      <c r="I77" s="35"/>
      <c r="J77" s="35">
        <f t="shared" si="3"/>
        <v>63.7</v>
      </c>
      <c r="K77" s="52"/>
      <c r="L77" s="52"/>
      <c r="M77" s="52"/>
      <c r="N77" s="52"/>
      <c r="O77" s="52"/>
    </row>
    <row r="78" spans="1:15" x14ac:dyDescent="0.25">
      <c r="A78" s="52" t="s">
        <v>93</v>
      </c>
      <c r="B78" s="52" t="s">
        <v>98</v>
      </c>
      <c r="C78" s="34">
        <v>5</v>
      </c>
      <c r="D78" s="35">
        <v>57.3</v>
      </c>
      <c r="E78" s="35"/>
      <c r="F78" s="35">
        <v>5</v>
      </c>
      <c r="G78" s="35">
        <f t="shared" si="4"/>
        <v>25</v>
      </c>
      <c r="H78" s="35"/>
      <c r="I78" s="35"/>
      <c r="J78" s="35">
        <f t="shared" si="3"/>
        <v>82.3</v>
      </c>
      <c r="K78" s="52"/>
      <c r="L78" s="52"/>
      <c r="M78" s="52"/>
      <c r="N78" s="52"/>
      <c r="O78" s="52"/>
    </row>
    <row r="79" spans="1:15" x14ac:dyDescent="0.25">
      <c r="A79" s="52" t="s">
        <v>81</v>
      </c>
      <c r="B79" s="52" t="s">
        <v>29</v>
      </c>
      <c r="C79" s="34">
        <v>6</v>
      </c>
      <c r="D79" s="35">
        <v>47.75</v>
      </c>
      <c r="E79" s="35"/>
      <c r="F79" s="35">
        <v>1</v>
      </c>
      <c r="G79" s="35">
        <f t="shared" si="4"/>
        <v>5</v>
      </c>
      <c r="H79" s="35"/>
      <c r="I79" s="35"/>
      <c r="J79" s="35">
        <f t="shared" si="3"/>
        <v>52.75</v>
      </c>
      <c r="K79" s="52"/>
      <c r="L79" s="52"/>
      <c r="M79" s="52"/>
      <c r="N79" s="52"/>
      <c r="O79" s="52"/>
    </row>
    <row r="80" spans="1:15" x14ac:dyDescent="0.25">
      <c r="A80" s="52" t="s">
        <v>85</v>
      </c>
      <c r="B80" s="52" t="s">
        <v>30</v>
      </c>
      <c r="C80" s="34">
        <v>7</v>
      </c>
      <c r="D80" s="35">
        <v>52.31</v>
      </c>
      <c r="E80" s="35"/>
      <c r="F80" s="35">
        <v>2</v>
      </c>
      <c r="G80" s="35">
        <f t="shared" si="4"/>
        <v>10</v>
      </c>
      <c r="H80" s="35"/>
      <c r="I80" s="35"/>
      <c r="J80" s="35">
        <f t="shared" si="3"/>
        <v>62.31</v>
      </c>
      <c r="K80" s="52"/>
      <c r="L80" s="52"/>
      <c r="M80" s="52"/>
      <c r="N80" s="52"/>
      <c r="O80" s="52"/>
    </row>
    <row r="81" spans="1:15" x14ac:dyDescent="0.25">
      <c r="A81" s="52" t="s">
        <v>99</v>
      </c>
      <c r="B81" s="52" t="s">
        <v>57</v>
      </c>
      <c r="C81" s="34">
        <v>8</v>
      </c>
      <c r="D81" s="35">
        <v>59.61</v>
      </c>
      <c r="E81" s="35"/>
      <c r="F81" s="35">
        <v>2</v>
      </c>
      <c r="G81" s="35">
        <f t="shared" si="4"/>
        <v>10</v>
      </c>
      <c r="H81" s="35"/>
      <c r="I81" s="35"/>
      <c r="J81" s="35">
        <f t="shared" si="3"/>
        <v>69.61</v>
      </c>
      <c r="K81" s="52"/>
      <c r="L81" s="52"/>
      <c r="M81" s="52"/>
      <c r="N81" s="52"/>
      <c r="O81" s="52"/>
    </row>
    <row r="82" spans="1:15" x14ac:dyDescent="0.25">
      <c r="A82" s="52" t="s">
        <v>81</v>
      </c>
      <c r="B82" s="52" t="s">
        <v>33</v>
      </c>
      <c r="C82" s="34">
        <v>9</v>
      </c>
      <c r="D82" s="35">
        <v>57.5</v>
      </c>
      <c r="E82" s="35"/>
      <c r="F82" s="35">
        <v>2</v>
      </c>
      <c r="G82" s="35">
        <f t="shared" si="4"/>
        <v>10</v>
      </c>
      <c r="H82" s="35"/>
      <c r="I82" s="35"/>
      <c r="J82" s="35">
        <f t="shared" si="3"/>
        <v>67.5</v>
      </c>
      <c r="K82" s="52"/>
      <c r="L82" s="52"/>
      <c r="M82" s="52"/>
      <c r="N82" s="52"/>
      <c r="O82" s="52"/>
    </row>
    <row r="83" spans="1:15" x14ac:dyDescent="0.25">
      <c r="A83" s="52" t="s">
        <v>93</v>
      </c>
      <c r="B83" s="52" t="s">
        <v>22</v>
      </c>
      <c r="C83" s="34">
        <v>10</v>
      </c>
      <c r="D83" s="35">
        <v>52.7</v>
      </c>
      <c r="E83" s="35"/>
      <c r="F83" s="35">
        <v>5</v>
      </c>
      <c r="G83" s="35">
        <f t="shared" si="4"/>
        <v>25</v>
      </c>
      <c r="H83" s="35"/>
      <c r="I83" s="35"/>
      <c r="J83" s="35">
        <f t="shared" si="3"/>
        <v>77.7</v>
      </c>
      <c r="K83" s="52"/>
      <c r="L83" s="52"/>
      <c r="M83" s="52"/>
      <c r="N83" s="52"/>
      <c r="O83" s="52"/>
    </row>
    <row r="84" spans="1:15" x14ac:dyDescent="0.25">
      <c r="A84" s="52" t="s">
        <v>81</v>
      </c>
      <c r="B84" s="52" t="s">
        <v>33</v>
      </c>
      <c r="C84" s="34">
        <v>1</v>
      </c>
      <c r="D84" s="35">
        <v>31.93</v>
      </c>
      <c r="E84" s="35"/>
      <c r="F84" s="35">
        <v>1</v>
      </c>
      <c r="G84" s="35">
        <f t="shared" ref="G84:G93" si="5">PRODUCT(F84*5)</f>
        <v>5</v>
      </c>
      <c r="H84" s="35">
        <v>1</v>
      </c>
      <c r="I84" s="35"/>
      <c r="J84" s="35">
        <f t="shared" ref="J84:J93" si="6">SUM(D84,G84,H84*10,I84*10)-(E84*10)</f>
        <v>46.93</v>
      </c>
      <c r="K84" s="52">
        <f>SUM(F84:F93)</f>
        <v>25</v>
      </c>
      <c r="L84" s="52">
        <f>_xlfn.RANK.EQ(K84,K4:K103,1)</f>
        <v>8</v>
      </c>
      <c r="M84" s="52">
        <f>SUM(J84:J93)</f>
        <v>571.20000000000005</v>
      </c>
      <c r="N84" s="52">
        <f>_xlfn.RANK.EQ(M84,M4:M103,1)</f>
        <v>3</v>
      </c>
      <c r="O84" s="52">
        <f>Q7/M84*100</f>
        <v>82.372198879551817</v>
      </c>
    </row>
    <row r="85" spans="1:15" x14ac:dyDescent="0.25">
      <c r="A85" s="52" t="s">
        <v>81</v>
      </c>
      <c r="B85" s="52" t="s">
        <v>26</v>
      </c>
      <c r="C85" s="34">
        <v>2</v>
      </c>
      <c r="D85" s="35">
        <v>48.21</v>
      </c>
      <c r="E85" s="35"/>
      <c r="F85" s="35">
        <v>6</v>
      </c>
      <c r="G85" s="35">
        <f t="shared" si="5"/>
        <v>30</v>
      </c>
      <c r="H85" s="35"/>
      <c r="I85" s="35"/>
      <c r="J85" s="35">
        <f t="shared" si="6"/>
        <v>78.210000000000008</v>
      </c>
      <c r="K85" s="52"/>
      <c r="L85" s="52"/>
      <c r="M85" s="52"/>
      <c r="N85" s="52"/>
      <c r="O85" s="52"/>
    </row>
    <row r="86" spans="1:15" x14ac:dyDescent="0.25">
      <c r="A86" s="52" t="s">
        <v>85</v>
      </c>
      <c r="B86" s="52" t="s">
        <v>96</v>
      </c>
      <c r="C86" s="34">
        <v>3</v>
      </c>
      <c r="D86" s="35">
        <v>48.99</v>
      </c>
      <c r="E86" s="35"/>
      <c r="F86" s="35">
        <v>1</v>
      </c>
      <c r="G86" s="35">
        <f t="shared" si="5"/>
        <v>5</v>
      </c>
      <c r="H86" s="35"/>
      <c r="I86" s="35"/>
      <c r="J86" s="35">
        <f t="shared" si="6"/>
        <v>53.99</v>
      </c>
      <c r="K86" s="52"/>
      <c r="L86" s="52"/>
      <c r="M86" s="52"/>
      <c r="N86" s="52"/>
      <c r="O86" s="52"/>
    </row>
    <row r="87" spans="1:15" x14ac:dyDescent="0.25">
      <c r="A87" s="52" t="s">
        <v>88</v>
      </c>
      <c r="B87" s="52" t="s">
        <v>97</v>
      </c>
      <c r="C87" s="34">
        <v>4</v>
      </c>
      <c r="D87" s="35">
        <v>48.07</v>
      </c>
      <c r="E87" s="35">
        <v>0.5</v>
      </c>
      <c r="F87" s="35">
        <v>1</v>
      </c>
      <c r="G87" s="35">
        <f t="shared" si="5"/>
        <v>5</v>
      </c>
      <c r="H87" s="35"/>
      <c r="I87" s="35"/>
      <c r="J87" s="35">
        <f t="shared" si="6"/>
        <v>48.07</v>
      </c>
      <c r="K87" s="52"/>
      <c r="L87" s="52"/>
      <c r="M87" s="52"/>
      <c r="N87" s="52"/>
      <c r="O87" s="52"/>
    </row>
    <row r="88" spans="1:15" x14ac:dyDescent="0.25">
      <c r="A88" s="52" t="s">
        <v>93</v>
      </c>
      <c r="B88" s="52" t="s">
        <v>98</v>
      </c>
      <c r="C88" s="34">
        <v>5</v>
      </c>
      <c r="D88" s="35">
        <v>52.51</v>
      </c>
      <c r="E88" s="35"/>
      <c r="F88" s="35">
        <v>3</v>
      </c>
      <c r="G88" s="35">
        <f t="shared" si="5"/>
        <v>15</v>
      </c>
      <c r="H88" s="35"/>
      <c r="I88" s="35"/>
      <c r="J88" s="35">
        <f t="shared" si="6"/>
        <v>67.509999999999991</v>
      </c>
      <c r="K88" s="52"/>
      <c r="L88" s="52"/>
      <c r="M88" s="52"/>
      <c r="N88" s="52"/>
      <c r="O88" s="52"/>
    </row>
    <row r="89" spans="1:15" x14ac:dyDescent="0.25">
      <c r="A89" s="52" t="s">
        <v>81</v>
      </c>
      <c r="B89" s="52" t="s">
        <v>29</v>
      </c>
      <c r="C89" s="34">
        <v>6</v>
      </c>
      <c r="D89" s="35">
        <v>36.74</v>
      </c>
      <c r="E89" s="35"/>
      <c r="F89" s="35">
        <v>1</v>
      </c>
      <c r="G89" s="35">
        <f t="shared" si="5"/>
        <v>5</v>
      </c>
      <c r="H89" s="35"/>
      <c r="I89" s="35"/>
      <c r="J89" s="35">
        <f t="shared" si="6"/>
        <v>41.74</v>
      </c>
      <c r="K89" s="52"/>
      <c r="L89" s="52"/>
      <c r="M89" s="52"/>
      <c r="N89" s="52"/>
      <c r="O89" s="52"/>
    </row>
    <row r="90" spans="1:15" x14ac:dyDescent="0.25">
      <c r="A90" s="52" t="s">
        <v>85</v>
      </c>
      <c r="B90" s="52" t="s">
        <v>30</v>
      </c>
      <c r="C90" s="34">
        <v>7</v>
      </c>
      <c r="D90" s="35">
        <v>42.79</v>
      </c>
      <c r="E90" s="35"/>
      <c r="F90" s="35">
        <v>2</v>
      </c>
      <c r="G90" s="35">
        <f t="shared" si="5"/>
        <v>10</v>
      </c>
      <c r="H90" s="35"/>
      <c r="I90" s="35"/>
      <c r="J90" s="35">
        <f t="shared" si="6"/>
        <v>52.79</v>
      </c>
      <c r="K90" s="52"/>
      <c r="L90" s="52"/>
      <c r="M90" s="52"/>
      <c r="N90" s="52"/>
      <c r="O90" s="52"/>
    </row>
    <row r="91" spans="1:15" x14ac:dyDescent="0.25">
      <c r="A91" s="52" t="s">
        <v>99</v>
      </c>
      <c r="B91" s="52" t="s">
        <v>57</v>
      </c>
      <c r="C91" s="34">
        <v>8</v>
      </c>
      <c r="D91" s="35">
        <v>47.97</v>
      </c>
      <c r="E91" s="35">
        <v>0.5</v>
      </c>
      <c r="F91" s="35">
        <v>5</v>
      </c>
      <c r="G91" s="35">
        <f t="shared" si="5"/>
        <v>25</v>
      </c>
      <c r="H91" s="35"/>
      <c r="I91" s="35"/>
      <c r="J91" s="35">
        <f t="shared" si="6"/>
        <v>67.97</v>
      </c>
      <c r="K91" s="52"/>
      <c r="L91" s="52"/>
      <c r="M91" s="52"/>
      <c r="N91" s="52"/>
      <c r="O91" s="52"/>
    </row>
    <row r="92" spans="1:15" x14ac:dyDescent="0.25">
      <c r="A92" s="52" t="s">
        <v>81</v>
      </c>
      <c r="B92" s="52" t="s">
        <v>33</v>
      </c>
      <c r="C92" s="34">
        <v>9</v>
      </c>
      <c r="D92" s="35">
        <v>50.31</v>
      </c>
      <c r="E92" s="35">
        <v>0.5</v>
      </c>
      <c r="F92" s="35"/>
      <c r="G92" s="35">
        <f t="shared" si="5"/>
        <v>0</v>
      </c>
      <c r="H92" s="35"/>
      <c r="I92" s="35"/>
      <c r="J92" s="35">
        <f t="shared" si="6"/>
        <v>45.31</v>
      </c>
      <c r="K92" s="52"/>
      <c r="L92" s="52"/>
      <c r="M92" s="52"/>
      <c r="N92" s="52"/>
      <c r="O92" s="52"/>
    </row>
    <row r="93" spans="1:15" x14ac:dyDescent="0.25">
      <c r="A93" s="52" t="s">
        <v>93</v>
      </c>
      <c r="B93" s="52" t="s">
        <v>22</v>
      </c>
      <c r="C93" s="34">
        <v>10</v>
      </c>
      <c r="D93" s="35">
        <v>43.68</v>
      </c>
      <c r="E93" s="35"/>
      <c r="F93" s="35">
        <v>5</v>
      </c>
      <c r="G93" s="35">
        <f t="shared" si="5"/>
        <v>25</v>
      </c>
      <c r="H93" s="35"/>
      <c r="I93" s="35"/>
      <c r="J93" s="35">
        <f t="shared" si="6"/>
        <v>68.680000000000007</v>
      </c>
      <c r="K93" s="52"/>
      <c r="L93" s="52"/>
      <c r="M93" s="52"/>
      <c r="N93" s="52"/>
      <c r="O93" s="52"/>
    </row>
    <row r="94" spans="1:15" x14ac:dyDescent="0.25">
      <c r="A94" s="52" t="s">
        <v>93</v>
      </c>
      <c r="B94" s="52" t="s">
        <v>22</v>
      </c>
      <c r="C94" s="34">
        <v>1</v>
      </c>
      <c r="D94" s="35">
        <v>56.4</v>
      </c>
      <c r="E94" s="35"/>
      <c r="F94" s="35">
        <v>1</v>
      </c>
      <c r="G94" s="35">
        <f t="shared" si="4"/>
        <v>5</v>
      </c>
      <c r="H94" s="35"/>
      <c r="I94" s="35"/>
      <c r="J94" s="35">
        <f t="shared" si="3"/>
        <v>61.4</v>
      </c>
      <c r="K94" s="52">
        <f>SUM(F94:F103)</f>
        <v>7</v>
      </c>
      <c r="L94" s="52">
        <f>_xlfn.RANK.EQ(K94,K4:K103,1)</f>
        <v>2</v>
      </c>
      <c r="M94" s="52">
        <f>SUM(J94:J103)</f>
        <v>648.95000000000016</v>
      </c>
      <c r="N94" s="52">
        <f>_xlfn.RANK.EQ(M94,M4:M103,1)</f>
        <v>6</v>
      </c>
      <c r="O94" s="52">
        <f>Q7/M94*100</f>
        <v>72.503274520379051</v>
      </c>
    </row>
    <row r="95" spans="1:15" x14ac:dyDescent="0.25">
      <c r="A95" s="52" t="s">
        <v>81</v>
      </c>
      <c r="B95" s="52" t="s">
        <v>26</v>
      </c>
      <c r="C95" s="34">
        <v>2</v>
      </c>
      <c r="D95" s="35">
        <v>69.010000000000005</v>
      </c>
      <c r="E95" s="35"/>
      <c r="F95" s="35">
        <v>1</v>
      </c>
      <c r="G95" s="35">
        <f t="shared" si="4"/>
        <v>5</v>
      </c>
      <c r="H95" s="35"/>
      <c r="I95" s="35"/>
      <c r="J95" s="35">
        <f t="shared" si="3"/>
        <v>74.010000000000005</v>
      </c>
      <c r="K95" s="52"/>
      <c r="L95" s="52"/>
      <c r="M95" s="52"/>
      <c r="N95" s="52"/>
      <c r="O95" s="52"/>
    </row>
    <row r="96" spans="1:15" x14ac:dyDescent="0.25">
      <c r="A96" s="52" t="s">
        <v>85</v>
      </c>
      <c r="B96" s="52" t="s">
        <v>96</v>
      </c>
      <c r="C96" s="34">
        <v>3</v>
      </c>
      <c r="D96" s="35">
        <v>57.62</v>
      </c>
      <c r="E96" s="35"/>
      <c r="F96" s="35"/>
      <c r="G96" s="35">
        <f t="shared" si="4"/>
        <v>0</v>
      </c>
      <c r="H96" s="35"/>
      <c r="I96" s="35"/>
      <c r="J96" s="35">
        <f t="shared" si="3"/>
        <v>57.62</v>
      </c>
      <c r="K96" s="52"/>
      <c r="L96" s="52"/>
      <c r="M96" s="52"/>
      <c r="N96" s="52"/>
      <c r="O96" s="52"/>
    </row>
    <row r="97" spans="1:16" x14ac:dyDescent="0.25">
      <c r="A97" s="52" t="s">
        <v>88</v>
      </c>
      <c r="B97" s="52" t="s">
        <v>97</v>
      </c>
      <c r="C97" s="34">
        <v>4</v>
      </c>
      <c r="D97" s="35">
        <v>61.25</v>
      </c>
      <c r="E97" s="35"/>
      <c r="F97" s="35"/>
      <c r="G97" s="35">
        <f t="shared" si="4"/>
        <v>0</v>
      </c>
      <c r="H97" s="35"/>
      <c r="I97" s="35"/>
      <c r="J97" s="35">
        <f t="shared" si="3"/>
        <v>61.25</v>
      </c>
      <c r="K97" s="52"/>
      <c r="L97" s="52"/>
      <c r="M97" s="52"/>
      <c r="N97" s="52"/>
      <c r="O97" s="52"/>
    </row>
    <row r="98" spans="1:16" x14ac:dyDescent="0.25">
      <c r="A98" s="52" t="s">
        <v>93</v>
      </c>
      <c r="B98" s="52" t="s">
        <v>98</v>
      </c>
      <c r="C98" s="34">
        <v>5</v>
      </c>
      <c r="D98" s="35">
        <v>62.18</v>
      </c>
      <c r="E98" s="35"/>
      <c r="F98" s="35">
        <v>2</v>
      </c>
      <c r="G98" s="35">
        <f t="shared" si="4"/>
        <v>10</v>
      </c>
      <c r="H98" s="35"/>
      <c r="I98" s="35"/>
      <c r="J98" s="35">
        <f t="shared" si="3"/>
        <v>72.180000000000007</v>
      </c>
      <c r="K98" s="52"/>
      <c r="L98" s="52"/>
      <c r="M98" s="52"/>
      <c r="N98" s="52"/>
      <c r="O98" s="52"/>
    </row>
    <row r="99" spans="1:16" x14ac:dyDescent="0.25">
      <c r="A99" s="52" t="s">
        <v>81</v>
      </c>
      <c r="B99" s="52" t="s">
        <v>29</v>
      </c>
      <c r="C99" s="34">
        <v>6</v>
      </c>
      <c r="D99" s="35">
        <v>57.47</v>
      </c>
      <c r="E99" s="35"/>
      <c r="F99" s="35">
        <v>1</v>
      </c>
      <c r="G99" s="35">
        <f t="shared" si="4"/>
        <v>5</v>
      </c>
      <c r="H99" s="35">
        <v>1</v>
      </c>
      <c r="I99" s="35"/>
      <c r="J99" s="35">
        <f t="shared" si="3"/>
        <v>72.47</v>
      </c>
      <c r="K99" s="52"/>
      <c r="L99" s="52"/>
      <c r="M99" s="52"/>
      <c r="N99" s="52"/>
      <c r="O99" s="52"/>
    </row>
    <row r="100" spans="1:16" x14ac:dyDescent="0.25">
      <c r="A100" s="52" t="s">
        <v>85</v>
      </c>
      <c r="B100" s="52" t="s">
        <v>30</v>
      </c>
      <c r="C100" s="34">
        <v>7</v>
      </c>
      <c r="D100" s="35">
        <v>50.37</v>
      </c>
      <c r="E100" s="35"/>
      <c r="F100" s="35"/>
      <c r="G100" s="35">
        <f t="shared" si="4"/>
        <v>0</v>
      </c>
      <c r="H100" s="35"/>
      <c r="I100" s="35"/>
      <c r="J100" s="35">
        <f t="shared" si="3"/>
        <v>50.37</v>
      </c>
      <c r="K100" s="52"/>
      <c r="L100" s="52"/>
      <c r="M100" s="52"/>
      <c r="N100" s="52"/>
      <c r="O100" s="52"/>
    </row>
    <row r="101" spans="1:16" x14ac:dyDescent="0.25">
      <c r="A101" s="52" t="s">
        <v>99</v>
      </c>
      <c r="B101" s="52" t="s">
        <v>57</v>
      </c>
      <c r="C101" s="34">
        <v>8</v>
      </c>
      <c r="D101" s="35">
        <v>64.819999999999993</v>
      </c>
      <c r="E101" s="35"/>
      <c r="F101" s="35">
        <v>1</v>
      </c>
      <c r="G101" s="35">
        <f t="shared" si="4"/>
        <v>5</v>
      </c>
      <c r="H101" s="35"/>
      <c r="I101" s="35"/>
      <c r="J101" s="35">
        <f t="shared" si="3"/>
        <v>69.819999999999993</v>
      </c>
      <c r="K101" s="52"/>
      <c r="L101" s="52"/>
      <c r="M101" s="52"/>
      <c r="N101" s="52"/>
      <c r="O101" s="52"/>
    </row>
    <row r="102" spans="1:16" x14ac:dyDescent="0.25">
      <c r="A102" s="52" t="s">
        <v>81</v>
      </c>
      <c r="B102" s="52" t="s">
        <v>33</v>
      </c>
      <c r="C102" s="34">
        <v>9</v>
      </c>
      <c r="D102" s="35">
        <v>80.430000000000007</v>
      </c>
      <c r="E102" s="35">
        <v>0.5</v>
      </c>
      <c r="F102" s="35">
        <v>1</v>
      </c>
      <c r="G102" s="35">
        <f t="shared" si="4"/>
        <v>5</v>
      </c>
      <c r="H102" s="35"/>
      <c r="I102" s="35"/>
      <c r="J102" s="35">
        <f t="shared" si="3"/>
        <v>80.430000000000007</v>
      </c>
      <c r="K102" s="52"/>
      <c r="L102" s="52"/>
      <c r="M102" s="52"/>
      <c r="N102" s="52"/>
      <c r="O102" s="52"/>
    </row>
    <row r="103" spans="1:16" x14ac:dyDescent="0.25">
      <c r="A103" s="52" t="s">
        <v>93</v>
      </c>
      <c r="B103" s="52" t="s">
        <v>22</v>
      </c>
      <c r="C103" s="34">
        <v>10</v>
      </c>
      <c r="D103" s="35">
        <v>49.4</v>
      </c>
      <c r="E103" s="35"/>
      <c r="F103" s="35"/>
      <c r="G103" s="35">
        <f t="shared" si="4"/>
        <v>0</v>
      </c>
      <c r="H103" s="35"/>
      <c r="I103" s="35"/>
      <c r="J103" s="35">
        <f t="shared" si="3"/>
        <v>49.4</v>
      </c>
      <c r="K103" s="52"/>
      <c r="L103" s="52"/>
      <c r="M103" s="52"/>
      <c r="N103" s="52"/>
      <c r="O103" s="52"/>
    </row>
    <row r="104" spans="1:16" x14ac:dyDescent="0.25">
      <c r="P104" s="60"/>
    </row>
    <row r="105" spans="1:16" x14ac:dyDescent="0.25">
      <c r="P105" s="60"/>
    </row>
    <row r="106" spans="1:16" x14ac:dyDescent="0.25">
      <c r="P106" s="60"/>
    </row>
    <row r="107" spans="1:16" x14ac:dyDescent="0.25">
      <c r="P107" s="60"/>
    </row>
    <row r="108" spans="1:16" x14ac:dyDescent="0.25">
      <c r="P108" s="60"/>
    </row>
    <row r="109" spans="1:16" x14ac:dyDescent="0.25">
      <c r="P109" s="60"/>
    </row>
    <row r="110" spans="1:16" x14ac:dyDescent="0.25">
      <c r="P110" s="60"/>
    </row>
    <row r="111" spans="1:16" x14ac:dyDescent="0.25">
      <c r="P111" s="60"/>
    </row>
    <row r="112" spans="1:16" x14ac:dyDescent="0.25">
      <c r="P112" s="60"/>
    </row>
    <row r="113" spans="16:16" x14ac:dyDescent="0.25">
      <c r="P113" s="60"/>
    </row>
    <row r="128" spans="16:16" x14ac:dyDescent="0.25">
      <c r="P128" s="22"/>
    </row>
  </sheetData>
  <mergeCells count="75">
    <mergeCell ref="P104:P113"/>
    <mergeCell ref="O4:O13"/>
    <mergeCell ref="O14:O23"/>
    <mergeCell ref="O24:O33"/>
    <mergeCell ref="A1:XFD1"/>
    <mergeCell ref="A2:XFD2"/>
    <mergeCell ref="A4:A13"/>
    <mergeCell ref="B4:B13"/>
    <mergeCell ref="K4:K13"/>
    <mergeCell ref="M4:M13"/>
    <mergeCell ref="Q6:R6"/>
    <mergeCell ref="Q7:R7"/>
    <mergeCell ref="L4:L13"/>
    <mergeCell ref="N4:N13"/>
    <mergeCell ref="A24:A33"/>
    <mergeCell ref="B24:B33"/>
    <mergeCell ref="K24:K33"/>
    <mergeCell ref="N34:N43"/>
    <mergeCell ref="O34:O43"/>
    <mergeCell ref="N14:N23"/>
    <mergeCell ref="N24:N33"/>
    <mergeCell ref="L24:L33"/>
    <mergeCell ref="M24:M33"/>
    <mergeCell ref="A14:A23"/>
    <mergeCell ref="B14:B23"/>
    <mergeCell ref="K14:K23"/>
    <mergeCell ref="M14:M23"/>
    <mergeCell ref="L14:L23"/>
    <mergeCell ref="A34:A43"/>
    <mergeCell ref="B34:B43"/>
    <mergeCell ref="K34:K43"/>
    <mergeCell ref="L34:L43"/>
    <mergeCell ref="M34:M43"/>
    <mergeCell ref="N44:N53"/>
    <mergeCell ref="O44:O53"/>
    <mergeCell ref="A54:A63"/>
    <mergeCell ref="B54:B63"/>
    <mergeCell ref="K54:K63"/>
    <mergeCell ref="L54:L63"/>
    <mergeCell ref="M54:M63"/>
    <mergeCell ref="N54:N63"/>
    <mergeCell ref="O54:O63"/>
    <mergeCell ref="A44:A53"/>
    <mergeCell ref="B44:B53"/>
    <mergeCell ref="K44:K53"/>
    <mergeCell ref="L44:L53"/>
    <mergeCell ref="M44:M53"/>
    <mergeCell ref="B84:B93"/>
    <mergeCell ref="A84:A93"/>
    <mergeCell ref="K84:K93"/>
    <mergeCell ref="L84:L93"/>
    <mergeCell ref="M84:M93"/>
    <mergeCell ref="N84:N93"/>
    <mergeCell ref="O84:O93"/>
    <mergeCell ref="N64:N73"/>
    <mergeCell ref="O64:O73"/>
    <mergeCell ref="A74:A83"/>
    <mergeCell ref="B74:B83"/>
    <mergeCell ref="K74:K83"/>
    <mergeCell ref="L74:L83"/>
    <mergeCell ref="M74:M83"/>
    <mergeCell ref="N74:N83"/>
    <mergeCell ref="O74:O83"/>
    <mergeCell ref="A64:A73"/>
    <mergeCell ref="B64:B73"/>
    <mergeCell ref="K64:K73"/>
    <mergeCell ref="L64:L73"/>
    <mergeCell ref="M64:M73"/>
    <mergeCell ref="N94:N103"/>
    <mergeCell ref="O94:O103"/>
    <mergeCell ref="A94:A103"/>
    <mergeCell ref="B94:B103"/>
    <mergeCell ref="K94:K103"/>
    <mergeCell ref="L94:L103"/>
    <mergeCell ref="M94:M10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3"/>
  <sheetViews>
    <sheetView topLeftCell="B1" zoomScaleNormal="100" workbookViewId="0">
      <selection activeCell="N64" sqref="N64:N73"/>
    </sheetView>
  </sheetViews>
  <sheetFormatPr defaultRowHeight="15" x14ac:dyDescent="0.25"/>
  <cols>
    <col min="2" max="2" width="20.28515625" bestFit="1" customWidth="1"/>
    <col min="3" max="3" width="9.140625" style="2"/>
    <col min="4" max="4" width="11" customWidth="1"/>
    <col min="7" max="7" width="10.7109375" customWidth="1"/>
    <col min="8" max="8" width="9.85546875" customWidth="1"/>
  </cols>
  <sheetData>
    <row r="1" spans="1:18" s="54" customFormat="1" ht="27" customHeight="1" x14ac:dyDescent="0.25">
      <c r="A1" s="53" t="s">
        <v>0</v>
      </c>
    </row>
    <row r="2" spans="1:18" s="54" customFormat="1" x14ac:dyDescent="0.25">
      <c r="A2" s="55" t="s">
        <v>35</v>
      </c>
    </row>
    <row r="3" spans="1:18" s="1" customFormat="1" ht="26.25" customHeight="1" x14ac:dyDescent="0.25">
      <c r="A3" s="27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28" t="s">
        <v>9</v>
      </c>
      <c r="I3" s="29" t="s">
        <v>10</v>
      </c>
      <c r="J3" s="28" t="s">
        <v>11</v>
      </c>
      <c r="K3" s="30" t="s">
        <v>12</v>
      </c>
      <c r="L3" s="30" t="s">
        <v>13</v>
      </c>
      <c r="M3" s="31" t="s">
        <v>14</v>
      </c>
      <c r="N3" s="32" t="s">
        <v>15</v>
      </c>
      <c r="O3" s="33" t="s">
        <v>16</v>
      </c>
    </row>
    <row r="4" spans="1:18" x14ac:dyDescent="0.25">
      <c r="A4" s="52" t="s">
        <v>99</v>
      </c>
      <c r="B4" s="52" t="s">
        <v>106</v>
      </c>
      <c r="C4" s="34">
        <v>1</v>
      </c>
      <c r="D4" s="35">
        <v>40.85</v>
      </c>
      <c r="E4" s="35"/>
      <c r="F4" s="35"/>
      <c r="G4" s="35">
        <f t="shared" ref="G4:G13" si="0">PRODUCT(F4*5)</f>
        <v>0</v>
      </c>
      <c r="H4" s="35"/>
      <c r="I4" s="35"/>
      <c r="J4" s="35">
        <f t="shared" ref="J4:J13" si="1">SUM(D4,G4,H4*10,I4*10)-(E4*10)</f>
        <v>40.85</v>
      </c>
      <c r="K4" s="52">
        <f>SUM(F4:F13)</f>
        <v>6</v>
      </c>
      <c r="L4" s="52">
        <f>_xlfn.RANK.EQ(K4,K4:K123,1)</f>
        <v>6</v>
      </c>
      <c r="M4" s="52">
        <f>SUM(J4:J13)</f>
        <v>505.23</v>
      </c>
      <c r="N4" s="52">
        <f>_xlfn.RANK.EQ(M4,M4:M123,1)</f>
        <v>9</v>
      </c>
      <c r="O4" s="52">
        <f>Q7/M4*100</f>
        <v>62.193456445579244</v>
      </c>
      <c r="Q4" s="10"/>
      <c r="R4" s="10"/>
    </row>
    <row r="5" spans="1:18" ht="15" customHeight="1" thickBot="1" x14ac:dyDescent="0.3">
      <c r="A5" s="52"/>
      <c r="B5" s="52"/>
      <c r="C5" s="34">
        <v>2</v>
      </c>
      <c r="D5" s="35">
        <v>51.76</v>
      </c>
      <c r="E5" s="35">
        <v>0.5</v>
      </c>
      <c r="F5" s="35">
        <v>1</v>
      </c>
      <c r="G5" s="35">
        <f t="shared" si="0"/>
        <v>5</v>
      </c>
      <c r="H5" s="35"/>
      <c r="I5" s="35"/>
      <c r="J5" s="35">
        <f t="shared" si="1"/>
        <v>51.76</v>
      </c>
      <c r="K5" s="52"/>
      <c r="L5" s="52"/>
      <c r="M5" s="52"/>
      <c r="N5" s="52"/>
      <c r="O5" s="52"/>
    </row>
    <row r="6" spans="1:18" x14ac:dyDescent="0.25">
      <c r="A6" s="52"/>
      <c r="B6" s="52"/>
      <c r="C6" s="34">
        <v>3</v>
      </c>
      <c r="D6" s="35">
        <v>41.13</v>
      </c>
      <c r="E6" s="35"/>
      <c r="F6" s="35"/>
      <c r="G6" s="35">
        <f t="shared" si="0"/>
        <v>0</v>
      </c>
      <c r="H6" s="35"/>
      <c r="I6" s="35"/>
      <c r="J6" s="35">
        <f t="shared" si="1"/>
        <v>41.13</v>
      </c>
      <c r="K6" s="52"/>
      <c r="L6" s="52"/>
      <c r="M6" s="52"/>
      <c r="N6" s="52"/>
      <c r="O6" s="52"/>
      <c r="Q6" s="56" t="s">
        <v>18</v>
      </c>
      <c r="R6" s="57"/>
    </row>
    <row r="7" spans="1:18" ht="15.75" thickBot="1" x14ac:dyDescent="0.3">
      <c r="A7" s="52"/>
      <c r="B7" s="52"/>
      <c r="C7" s="34">
        <v>4</v>
      </c>
      <c r="D7" s="35">
        <v>55.03</v>
      </c>
      <c r="E7" s="35"/>
      <c r="F7" s="35">
        <v>2</v>
      </c>
      <c r="G7" s="35">
        <f t="shared" si="0"/>
        <v>10</v>
      </c>
      <c r="H7" s="35"/>
      <c r="I7" s="35"/>
      <c r="J7" s="35">
        <f t="shared" si="1"/>
        <v>65.03</v>
      </c>
      <c r="K7" s="52"/>
      <c r="L7" s="52"/>
      <c r="M7" s="52"/>
      <c r="N7" s="52"/>
      <c r="O7" s="52"/>
      <c r="Q7" s="58">
        <v>314.22000000000003</v>
      </c>
      <c r="R7" s="59"/>
    </row>
    <row r="8" spans="1:18" x14ac:dyDescent="0.25">
      <c r="A8" s="52"/>
      <c r="B8" s="52"/>
      <c r="C8" s="34">
        <v>5</v>
      </c>
      <c r="D8" s="35">
        <v>62.84</v>
      </c>
      <c r="E8" s="35"/>
      <c r="F8" s="35">
        <v>1</v>
      </c>
      <c r="G8" s="35">
        <f t="shared" si="0"/>
        <v>5</v>
      </c>
      <c r="H8" s="35">
        <v>1</v>
      </c>
      <c r="I8" s="35"/>
      <c r="J8" s="35">
        <f t="shared" si="1"/>
        <v>77.84</v>
      </c>
      <c r="K8" s="52"/>
      <c r="L8" s="52"/>
      <c r="M8" s="52"/>
      <c r="N8" s="52"/>
      <c r="O8" s="52"/>
    </row>
    <row r="9" spans="1:18" x14ac:dyDescent="0.25">
      <c r="A9" s="52"/>
      <c r="B9" s="52"/>
      <c r="C9" s="34">
        <v>6</v>
      </c>
      <c r="D9" s="35">
        <v>37.25</v>
      </c>
      <c r="E9" s="35"/>
      <c r="F9" s="35">
        <v>1</v>
      </c>
      <c r="G9" s="35">
        <f t="shared" si="0"/>
        <v>5</v>
      </c>
      <c r="H9" s="35"/>
      <c r="I9" s="35"/>
      <c r="J9" s="35">
        <f t="shared" si="1"/>
        <v>42.25</v>
      </c>
      <c r="K9" s="52"/>
      <c r="L9" s="52"/>
      <c r="M9" s="52"/>
      <c r="N9" s="52"/>
      <c r="O9" s="52"/>
    </row>
    <row r="10" spans="1:18" x14ac:dyDescent="0.25">
      <c r="A10" s="52"/>
      <c r="B10" s="52"/>
      <c r="C10" s="34">
        <v>7</v>
      </c>
      <c r="D10" s="35">
        <v>40.79</v>
      </c>
      <c r="E10" s="35"/>
      <c r="F10" s="35">
        <v>1</v>
      </c>
      <c r="G10" s="35">
        <f t="shared" si="0"/>
        <v>5</v>
      </c>
      <c r="H10" s="35"/>
      <c r="I10" s="35"/>
      <c r="J10" s="35">
        <f t="shared" si="1"/>
        <v>45.79</v>
      </c>
      <c r="K10" s="52"/>
      <c r="L10" s="52"/>
      <c r="M10" s="52"/>
      <c r="N10" s="52"/>
      <c r="O10" s="52"/>
    </row>
    <row r="11" spans="1:18" x14ac:dyDescent="0.25">
      <c r="A11" s="52"/>
      <c r="B11" s="52"/>
      <c r="C11" s="34">
        <v>8</v>
      </c>
      <c r="D11" s="35">
        <v>50.39</v>
      </c>
      <c r="E11" s="35"/>
      <c r="F11" s="35"/>
      <c r="G11" s="35">
        <f t="shared" si="0"/>
        <v>0</v>
      </c>
      <c r="H11" s="35"/>
      <c r="I11" s="35"/>
      <c r="J11" s="35">
        <f t="shared" si="1"/>
        <v>50.39</v>
      </c>
      <c r="K11" s="52"/>
      <c r="L11" s="52"/>
      <c r="M11" s="52"/>
      <c r="N11" s="52"/>
      <c r="O11" s="52"/>
    </row>
    <row r="12" spans="1:18" x14ac:dyDescent="0.25">
      <c r="A12" s="52"/>
      <c r="B12" s="52"/>
      <c r="C12" s="34">
        <v>9</v>
      </c>
      <c r="D12" s="35">
        <v>48.13</v>
      </c>
      <c r="E12" s="35"/>
      <c r="F12" s="35"/>
      <c r="G12" s="35">
        <f t="shared" si="0"/>
        <v>0</v>
      </c>
      <c r="H12" s="35"/>
      <c r="I12" s="35"/>
      <c r="J12" s="35">
        <f t="shared" si="1"/>
        <v>48.13</v>
      </c>
      <c r="K12" s="52"/>
      <c r="L12" s="52"/>
      <c r="M12" s="52"/>
      <c r="N12" s="52"/>
      <c r="O12" s="52"/>
    </row>
    <row r="13" spans="1:18" x14ac:dyDescent="0.25">
      <c r="A13" s="52"/>
      <c r="B13" s="52"/>
      <c r="C13" s="34">
        <v>10</v>
      </c>
      <c r="D13" s="35">
        <v>42.06</v>
      </c>
      <c r="E13" s="35"/>
      <c r="F13" s="35"/>
      <c r="G13" s="35">
        <f t="shared" si="0"/>
        <v>0</v>
      </c>
      <c r="H13" s="35"/>
      <c r="I13" s="35"/>
      <c r="J13" s="35">
        <f t="shared" si="1"/>
        <v>42.06</v>
      </c>
      <c r="K13" s="52"/>
      <c r="L13" s="52"/>
      <c r="M13" s="52"/>
      <c r="N13" s="52"/>
      <c r="O13" s="52"/>
    </row>
    <row r="14" spans="1:18" x14ac:dyDescent="0.25">
      <c r="A14" s="52" t="s">
        <v>93</v>
      </c>
      <c r="B14" s="52" t="s">
        <v>28</v>
      </c>
      <c r="C14" s="34">
        <v>1</v>
      </c>
      <c r="D14" s="35">
        <v>36.86</v>
      </c>
      <c r="E14" s="35"/>
      <c r="F14" s="35"/>
      <c r="G14" s="35">
        <f t="shared" ref="G14:G53" si="2">PRODUCT(F14*5)</f>
        <v>0</v>
      </c>
      <c r="H14" s="35"/>
      <c r="I14" s="35"/>
      <c r="J14" s="35">
        <f t="shared" ref="J14:J53" si="3">SUM(D14,G14,H14*10,I14*10)-(E14*10)</f>
        <v>36.86</v>
      </c>
      <c r="K14" s="52">
        <f>SUM(F14:F23)</f>
        <v>16</v>
      </c>
      <c r="L14" s="52">
        <f>_xlfn.RANK.EQ(K14,K4:K123,1)</f>
        <v>11</v>
      </c>
      <c r="M14" s="52">
        <f>SUM(J14:J23)</f>
        <v>531.13</v>
      </c>
      <c r="N14" s="52">
        <f>_xlfn.RANK.EQ(M14,M4:M123,1)</f>
        <v>11</v>
      </c>
      <c r="O14" s="52">
        <f>Q7/M14*100</f>
        <v>59.160657466157062</v>
      </c>
    </row>
    <row r="15" spans="1:18" x14ac:dyDescent="0.25">
      <c r="A15" s="52"/>
      <c r="B15" s="52"/>
      <c r="C15" s="34">
        <v>2</v>
      </c>
      <c r="D15" s="35">
        <v>53.67</v>
      </c>
      <c r="E15" s="35">
        <v>1</v>
      </c>
      <c r="F15" s="35"/>
      <c r="G15" s="35">
        <f t="shared" si="2"/>
        <v>0</v>
      </c>
      <c r="H15" s="35"/>
      <c r="I15" s="35"/>
      <c r="J15" s="35">
        <f t="shared" si="3"/>
        <v>43.67</v>
      </c>
      <c r="K15" s="52"/>
      <c r="L15" s="52"/>
      <c r="M15" s="52"/>
      <c r="N15" s="52"/>
      <c r="O15" s="52"/>
    </row>
    <row r="16" spans="1:18" x14ac:dyDescent="0.25">
      <c r="A16" s="52"/>
      <c r="B16" s="52"/>
      <c r="C16" s="34">
        <v>3</v>
      </c>
      <c r="D16" s="35">
        <v>41.91</v>
      </c>
      <c r="E16" s="35"/>
      <c r="F16" s="35">
        <v>3</v>
      </c>
      <c r="G16" s="35">
        <f t="shared" si="2"/>
        <v>15</v>
      </c>
      <c r="H16" s="35"/>
      <c r="I16" s="35"/>
      <c r="J16" s="35">
        <f t="shared" si="3"/>
        <v>56.91</v>
      </c>
      <c r="K16" s="52"/>
      <c r="L16" s="52"/>
      <c r="M16" s="52"/>
      <c r="N16" s="52"/>
      <c r="O16" s="52"/>
    </row>
    <row r="17" spans="1:15" x14ac:dyDescent="0.25">
      <c r="A17" s="52"/>
      <c r="B17" s="52"/>
      <c r="C17" s="34">
        <v>4</v>
      </c>
      <c r="D17" s="35">
        <v>50.28</v>
      </c>
      <c r="E17" s="35"/>
      <c r="F17" s="35">
        <v>3</v>
      </c>
      <c r="G17" s="35">
        <f t="shared" si="2"/>
        <v>15</v>
      </c>
      <c r="H17" s="35"/>
      <c r="I17" s="35"/>
      <c r="J17" s="35">
        <f t="shared" si="3"/>
        <v>65.28</v>
      </c>
      <c r="K17" s="52"/>
      <c r="L17" s="52"/>
      <c r="M17" s="52"/>
      <c r="N17" s="52"/>
      <c r="O17" s="52"/>
    </row>
    <row r="18" spans="1:15" x14ac:dyDescent="0.25">
      <c r="A18" s="52"/>
      <c r="B18" s="52"/>
      <c r="C18" s="34">
        <v>5</v>
      </c>
      <c r="D18" s="35">
        <v>51.16</v>
      </c>
      <c r="E18" s="35"/>
      <c r="F18" s="35">
        <v>2</v>
      </c>
      <c r="G18" s="35">
        <f t="shared" si="2"/>
        <v>10</v>
      </c>
      <c r="H18" s="35"/>
      <c r="I18" s="35"/>
      <c r="J18" s="35">
        <f t="shared" si="3"/>
        <v>61.16</v>
      </c>
      <c r="K18" s="52"/>
      <c r="L18" s="52"/>
      <c r="M18" s="52"/>
      <c r="N18" s="52"/>
      <c r="O18" s="52"/>
    </row>
    <row r="19" spans="1:15" x14ac:dyDescent="0.25">
      <c r="A19" s="52"/>
      <c r="B19" s="52"/>
      <c r="C19" s="34">
        <v>6</v>
      </c>
      <c r="D19" s="35">
        <v>41.4</v>
      </c>
      <c r="E19" s="35"/>
      <c r="F19" s="35">
        <v>3</v>
      </c>
      <c r="G19" s="35">
        <f t="shared" si="2"/>
        <v>15</v>
      </c>
      <c r="H19" s="35"/>
      <c r="I19" s="35"/>
      <c r="J19" s="35">
        <f t="shared" si="3"/>
        <v>56.4</v>
      </c>
      <c r="K19" s="52"/>
      <c r="L19" s="52"/>
      <c r="M19" s="52"/>
      <c r="N19" s="52"/>
      <c r="O19" s="52"/>
    </row>
    <row r="20" spans="1:15" x14ac:dyDescent="0.25">
      <c r="A20" s="52"/>
      <c r="B20" s="52"/>
      <c r="C20" s="34">
        <v>7</v>
      </c>
      <c r="D20" s="35">
        <v>40.98</v>
      </c>
      <c r="E20" s="35"/>
      <c r="F20" s="35"/>
      <c r="G20" s="35">
        <f t="shared" si="2"/>
        <v>0</v>
      </c>
      <c r="H20" s="35"/>
      <c r="I20" s="35"/>
      <c r="J20" s="35">
        <f t="shared" si="3"/>
        <v>40.98</v>
      </c>
      <c r="K20" s="52"/>
      <c r="L20" s="52"/>
      <c r="M20" s="52"/>
      <c r="N20" s="52"/>
      <c r="O20" s="52"/>
    </row>
    <row r="21" spans="1:15" x14ac:dyDescent="0.25">
      <c r="A21" s="52"/>
      <c r="B21" s="52"/>
      <c r="C21" s="34">
        <v>8</v>
      </c>
      <c r="D21" s="35">
        <v>47.47</v>
      </c>
      <c r="E21" s="35">
        <v>0.5</v>
      </c>
      <c r="F21" s="35">
        <v>2</v>
      </c>
      <c r="G21" s="35">
        <f t="shared" si="2"/>
        <v>10</v>
      </c>
      <c r="H21" s="35"/>
      <c r="I21" s="35"/>
      <c r="J21" s="35">
        <f t="shared" si="3"/>
        <v>52.47</v>
      </c>
      <c r="K21" s="52"/>
      <c r="L21" s="52"/>
      <c r="M21" s="52"/>
      <c r="N21" s="52"/>
      <c r="O21" s="52"/>
    </row>
    <row r="22" spans="1:15" x14ac:dyDescent="0.25">
      <c r="A22" s="52"/>
      <c r="B22" s="52"/>
      <c r="C22" s="34">
        <v>9</v>
      </c>
      <c r="D22" s="35">
        <v>61.51</v>
      </c>
      <c r="E22" s="35"/>
      <c r="F22" s="35">
        <v>1</v>
      </c>
      <c r="G22" s="35">
        <f t="shared" si="2"/>
        <v>5</v>
      </c>
      <c r="H22" s="35"/>
      <c r="I22" s="35"/>
      <c r="J22" s="35">
        <f t="shared" si="3"/>
        <v>66.509999999999991</v>
      </c>
      <c r="K22" s="52"/>
      <c r="L22" s="52"/>
      <c r="M22" s="52"/>
      <c r="N22" s="52"/>
      <c r="O22" s="52"/>
    </row>
    <row r="23" spans="1:15" x14ac:dyDescent="0.25">
      <c r="A23" s="52"/>
      <c r="B23" s="52"/>
      <c r="C23" s="34">
        <v>10</v>
      </c>
      <c r="D23" s="35">
        <v>40.89</v>
      </c>
      <c r="E23" s="35"/>
      <c r="F23" s="35">
        <v>2</v>
      </c>
      <c r="G23" s="35">
        <f t="shared" si="2"/>
        <v>10</v>
      </c>
      <c r="H23" s="35"/>
      <c r="I23" s="35"/>
      <c r="J23" s="35">
        <f t="shared" si="3"/>
        <v>50.89</v>
      </c>
      <c r="K23" s="52"/>
      <c r="L23" s="52"/>
      <c r="M23" s="52"/>
      <c r="N23" s="52"/>
      <c r="O23" s="52"/>
    </row>
    <row r="24" spans="1:15" x14ac:dyDescent="0.25">
      <c r="A24" s="52" t="s">
        <v>93</v>
      </c>
      <c r="B24" s="52" t="s">
        <v>37</v>
      </c>
      <c r="C24" s="34">
        <v>1</v>
      </c>
      <c r="D24" s="35">
        <v>27</v>
      </c>
      <c r="E24" s="35"/>
      <c r="F24" s="35"/>
      <c r="G24" s="35">
        <f t="shared" si="2"/>
        <v>0</v>
      </c>
      <c r="H24" s="35"/>
      <c r="I24" s="35"/>
      <c r="J24" s="35">
        <f t="shared" si="3"/>
        <v>27</v>
      </c>
      <c r="K24" s="52">
        <f>SUM(F24:F33)</f>
        <v>4</v>
      </c>
      <c r="L24" s="52">
        <f>_xlfn.RANK.EQ(K24,K4:K123,1)</f>
        <v>2</v>
      </c>
      <c r="M24" s="52">
        <f>SUM(J24:J33)</f>
        <v>356.21</v>
      </c>
      <c r="N24" s="52">
        <f>_xlfn.RANK.EQ(M24,M4:M123,1)</f>
        <v>3</v>
      </c>
      <c r="O24" s="52">
        <f>Q7/M24*100</f>
        <v>88.212009769517991</v>
      </c>
    </row>
    <row r="25" spans="1:15" x14ac:dyDescent="0.25">
      <c r="A25" s="52"/>
      <c r="B25" s="52"/>
      <c r="C25" s="34">
        <v>2</v>
      </c>
      <c r="D25" s="35">
        <v>45.84</v>
      </c>
      <c r="E25" s="35"/>
      <c r="F25" s="35">
        <v>1</v>
      </c>
      <c r="G25" s="35">
        <f t="shared" si="2"/>
        <v>5</v>
      </c>
      <c r="H25" s="35"/>
      <c r="I25" s="35"/>
      <c r="J25" s="35">
        <f t="shared" si="3"/>
        <v>50.84</v>
      </c>
      <c r="K25" s="52"/>
      <c r="L25" s="52"/>
      <c r="M25" s="52"/>
      <c r="N25" s="52"/>
      <c r="O25" s="52"/>
    </row>
    <row r="26" spans="1:15" x14ac:dyDescent="0.25">
      <c r="A26" s="52"/>
      <c r="B26" s="52"/>
      <c r="C26" s="34">
        <v>3</v>
      </c>
      <c r="D26" s="35">
        <v>32.49</v>
      </c>
      <c r="E26" s="35"/>
      <c r="F26" s="35"/>
      <c r="G26" s="35">
        <f t="shared" si="2"/>
        <v>0</v>
      </c>
      <c r="H26" s="35"/>
      <c r="I26" s="35"/>
      <c r="J26" s="35">
        <f t="shared" si="3"/>
        <v>32.49</v>
      </c>
      <c r="K26" s="52"/>
      <c r="L26" s="52"/>
      <c r="M26" s="52"/>
      <c r="N26" s="52"/>
      <c r="O26" s="52"/>
    </row>
    <row r="27" spans="1:15" x14ac:dyDescent="0.25">
      <c r="A27" s="52"/>
      <c r="B27" s="52"/>
      <c r="C27" s="34">
        <v>4</v>
      </c>
      <c r="D27" s="35">
        <v>38.479999999999997</v>
      </c>
      <c r="E27" s="35">
        <v>0.5</v>
      </c>
      <c r="F27" s="35"/>
      <c r="G27" s="35">
        <f t="shared" si="2"/>
        <v>0</v>
      </c>
      <c r="H27" s="35"/>
      <c r="I27" s="35"/>
      <c r="J27" s="35">
        <f t="shared" si="3"/>
        <v>33.479999999999997</v>
      </c>
      <c r="K27" s="52"/>
      <c r="L27" s="52"/>
      <c r="M27" s="52"/>
      <c r="N27" s="52"/>
      <c r="O27" s="52"/>
    </row>
    <row r="28" spans="1:15" x14ac:dyDescent="0.25">
      <c r="A28" s="52"/>
      <c r="B28" s="52"/>
      <c r="C28" s="34">
        <v>5</v>
      </c>
      <c r="D28" s="35">
        <v>34</v>
      </c>
      <c r="E28" s="35"/>
      <c r="F28" s="35"/>
      <c r="G28" s="35">
        <f t="shared" si="2"/>
        <v>0</v>
      </c>
      <c r="H28" s="35"/>
      <c r="I28" s="35"/>
      <c r="J28" s="35">
        <f t="shared" si="3"/>
        <v>34</v>
      </c>
      <c r="K28" s="52"/>
      <c r="L28" s="52"/>
      <c r="M28" s="52"/>
      <c r="N28" s="52"/>
      <c r="O28" s="52"/>
    </row>
    <row r="29" spans="1:15" x14ac:dyDescent="0.25">
      <c r="A29" s="52"/>
      <c r="B29" s="52"/>
      <c r="C29" s="34">
        <v>6</v>
      </c>
      <c r="D29" s="35">
        <v>28.88</v>
      </c>
      <c r="E29" s="35"/>
      <c r="F29" s="35">
        <v>1</v>
      </c>
      <c r="G29" s="35">
        <f t="shared" si="2"/>
        <v>5</v>
      </c>
      <c r="H29" s="35"/>
      <c r="I29" s="35"/>
      <c r="J29" s="35">
        <f t="shared" si="3"/>
        <v>33.879999999999995</v>
      </c>
      <c r="K29" s="52"/>
      <c r="L29" s="52"/>
      <c r="M29" s="52"/>
      <c r="N29" s="52"/>
      <c r="O29" s="52"/>
    </row>
    <row r="30" spans="1:15" x14ac:dyDescent="0.25">
      <c r="A30" s="52"/>
      <c r="B30" s="52"/>
      <c r="C30" s="34">
        <v>7</v>
      </c>
      <c r="D30" s="35">
        <v>32.82</v>
      </c>
      <c r="E30" s="35"/>
      <c r="F30" s="35"/>
      <c r="G30" s="35">
        <f t="shared" si="2"/>
        <v>0</v>
      </c>
      <c r="H30" s="35"/>
      <c r="I30" s="35"/>
      <c r="J30" s="35">
        <f t="shared" si="3"/>
        <v>32.82</v>
      </c>
      <c r="K30" s="52"/>
      <c r="L30" s="52"/>
      <c r="M30" s="52"/>
      <c r="N30" s="52"/>
      <c r="O30" s="52"/>
    </row>
    <row r="31" spans="1:15" x14ac:dyDescent="0.25">
      <c r="A31" s="52"/>
      <c r="B31" s="52"/>
      <c r="C31" s="34">
        <v>8</v>
      </c>
      <c r="D31" s="35">
        <v>34.299999999999997</v>
      </c>
      <c r="E31" s="35">
        <v>0.5</v>
      </c>
      <c r="F31" s="35">
        <v>1</v>
      </c>
      <c r="G31" s="35">
        <f t="shared" si="2"/>
        <v>5</v>
      </c>
      <c r="H31" s="35"/>
      <c r="I31" s="35"/>
      <c r="J31" s="35">
        <f t="shared" si="3"/>
        <v>34.299999999999997</v>
      </c>
      <c r="K31" s="52"/>
      <c r="L31" s="52"/>
      <c r="M31" s="52"/>
      <c r="N31" s="52"/>
      <c r="O31" s="52"/>
    </row>
    <row r="32" spans="1:15" x14ac:dyDescent="0.25">
      <c r="A32" s="52"/>
      <c r="B32" s="52"/>
      <c r="C32" s="34">
        <v>9</v>
      </c>
      <c r="D32" s="35">
        <v>37.75</v>
      </c>
      <c r="E32" s="35"/>
      <c r="F32" s="35"/>
      <c r="G32" s="35">
        <f t="shared" si="2"/>
        <v>0</v>
      </c>
      <c r="H32" s="35"/>
      <c r="I32" s="35"/>
      <c r="J32" s="35">
        <f t="shared" si="3"/>
        <v>37.75</v>
      </c>
      <c r="K32" s="52"/>
      <c r="L32" s="52"/>
      <c r="M32" s="52"/>
      <c r="N32" s="52"/>
      <c r="O32" s="52"/>
    </row>
    <row r="33" spans="1:15" x14ac:dyDescent="0.25">
      <c r="A33" s="52"/>
      <c r="B33" s="52"/>
      <c r="C33" s="34">
        <v>10</v>
      </c>
      <c r="D33" s="35">
        <v>34.65</v>
      </c>
      <c r="E33" s="35"/>
      <c r="F33" s="35">
        <v>1</v>
      </c>
      <c r="G33" s="35">
        <f t="shared" si="2"/>
        <v>5</v>
      </c>
      <c r="H33" s="35"/>
      <c r="I33" s="35"/>
      <c r="J33" s="35">
        <f t="shared" si="3"/>
        <v>39.65</v>
      </c>
      <c r="K33" s="52"/>
      <c r="L33" s="52"/>
      <c r="M33" s="52"/>
      <c r="N33" s="52"/>
      <c r="O33" s="52"/>
    </row>
    <row r="34" spans="1:15" x14ac:dyDescent="0.25">
      <c r="A34" s="52" t="s">
        <v>99</v>
      </c>
      <c r="B34" s="52" t="s">
        <v>38</v>
      </c>
      <c r="C34" s="34">
        <v>1</v>
      </c>
      <c r="D34" s="35">
        <v>30.3</v>
      </c>
      <c r="E34" s="35"/>
      <c r="F34" s="35">
        <v>1</v>
      </c>
      <c r="G34" s="35">
        <f t="shared" si="2"/>
        <v>5</v>
      </c>
      <c r="H34" s="35"/>
      <c r="I34" s="35"/>
      <c r="J34" s="35">
        <f t="shared" si="3"/>
        <v>35.299999999999997</v>
      </c>
      <c r="K34" s="52">
        <f>SUM(F34:F43)</f>
        <v>14</v>
      </c>
      <c r="L34" s="52">
        <f>_xlfn.RANK.EQ(K34,K4:K123,1)</f>
        <v>10</v>
      </c>
      <c r="M34" s="52">
        <f>SUM(J34:J43)</f>
        <v>443.40999999999997</v>
      </c>
      <c r="N34" s="52">
        <f>_xlfn.RANK.EQ(M34,M4:M123,1)</f>
        <v>7</v>
      </c>
      <c r="O34" s="52">
        <f>Q7/M34*100</f>
        <v>70.86443697706413</v>
      </c>
    </row>
    <row r="35" spans="1:15" x14ac:dyDescent="0.25">
      <c r="A35" s="52"/>
      <c r="B35" s="52"/>
      <c r="C35" s="34">
        <v>2</v>
      </c>
      <c r="D35" s="35">
        <v>38.380000000000003</v>
      </c>
      <c r="E35" s="35"/>
      <c r="F35" s="35">
        <v>3</v>
      </c>
      <c r="G35" s="35">
        <f t="shared" si="2"/>
        <v>15</v>
      </c>
      <c r="H35" s="35"/>
      <c r="I35" s="35"/>
      <c r="J35" s="35">
        <f t="shared" si="3"/>
        <v>53.38</v>
      </c>
      <c r="K35" s="52"/>
      <c r="L35" s="52"/>
      <c r="M35" s="52"/>
      <c r="N35" s="52"/>
      <c r="O35" s="52"/>
    </row>
    <row r="36" spans="1:15" x14ac:dyDescent="0.25">
      <c r="A36" s="52"/>
      <c r="B36" s="52"/>
      <c r="C36" s="34">
        <v>3</v>
      </c>
      <c r="D36" s="35">
        <v>32.74</v>
      </c>
      <c r="E36" s="35"/>
      <c r="F36" s="35">
        <v>3</v>
      </c>
      <c r="G36" s="35">
        <f t="shared" si="2"/>
        <v>15</v>
      </c>
      <c r="H36" s="35"/>
      <c r="I36" s="35"/>
      <c r="J36" s="35">
        <f t="shared" si="3"/>
        <v>47.74</v>
      </c>
      <c r="K36" s="52"/>
      <c r="L36" s="52"/>
      <c r="M36" s="52"/>
      <c r="N36" s="52"/>
      <c r="O36" s="52"/>
    </row>
    <row r="37" spans="1:15" x14ac:dyDescent="0.25">
      <c r="A37" s="52"/>
      <c r="B37" s="52"/>
      <c r="C37" s="34">
        <v>4</v>
      </c>
      <c r="D37" s="35">
        <v>45.02</v>
      </c>
      <c r="E37" s="35"/>
      <c r="F37" s="35">
        <v>2</v>
      </c>
      <c r="G37" s="35">
        <f t="shared" si="2"/>
        <v>10</v>
      </c>
      <c r="H37" s="35"/>
      <c r="I37" s="35"/>
      <c r="J37" s="35">
        <f t="shared" si="3"/>
        <v>55.02</v>
      </c>
      <c r="K37" s="52"/>
      <c r="L37" s="52"/>
      <c r="M37" s="52"/>
      <c r="N37" s="52"/>
      <c r="O37" s="52"/>
    </row>
    <row r="38" spans="1:15" x14ac:dyDescent="0.25">
      <c r="A38" s="52"/>
      <c r="B38" s="52"/>
      <c r="C38" s="34">
        <v>5</v>
      </c>
      <c r="D38" s="35">
        <v>37.369999999999997</v>
      </c>
      <c r="E38" s="35"/>
      <c r="F38" s="35">
        <v>1</v>
      </c>
      <c r="G38" s="35">
        <f t="shared" si="2"/>
        <v>5</v>
      </c>
      <c r="H38" s="35"/>
      <c r="I38" s="35"/>
      <c r="J38" s="35">
        <f t="shared" si="3"/>
        <v>42.37</v>
      </c>
      <c r="K38" s="52"/>
      <c r="L38" s="52"/>
      <c r="M38" s="52"/>
      <c r="N38" s="52"/>
      <c r="O38" s="52"/>
    </row>
    <row r="39" spans="1:15" x14ac:dyDescent="0.25">
      <c r="A39" s="52"/>
      <c r="B39" s="52"/>
      <c r="C39" s="34">
        <v>6</v>
      </c>
      <c r="D39" s="35">
        <v>34.44</v>
      </c>
      <c r="E39" s="35"/>
      <c r="F39" s="35"/>
      <c r="G39" s="35">
        <f t="shared" si="2"/>
        <v>0</v>
      </c>
      <c r="H39" s="35"/>
      <c r="I39" s="35"/>
      <c r="J39" s="35">
        <f t="shared" si="3"/>
        <v>34.44</v>
      </c>
      <c r="K39" s="52"/>
      <c r="L39" s="52"/>
      <c r="M39" s="52"/>
      <c r="N39" s="52"/>
      <c r="O39" s="52"/>
    </row>
    <row r="40" spans="1:15" x14ac:dyDescent="0.25">
      <c r="A40" s="52"/>
      <c r="B40" s="52"/>
      <c r="C40" s="34">
        <v>7</v>
      </c>
      <c r="D40" s="35">
        <v>34.06</v>
      </c>
      <c r="E40" s="35"/>
      <c r="F40" s="35"/>
      <c r="G40" s="35">
        <f t="shared" si="2"/>
        <v>0</v>
      </c>
      <c r="H40" s="35"/>
      <c r="I40" s="35"/>
      <c r="J40" s="35">
        <f t="shared" si="3"/>
        <v>34.06</v>
      </c>
      <c r="K40" s="52"/>
      <c r="L40" s="52"/>
      <c r="M40" s="52"/>
      <c r="N40" s="52"/>
      <c r="O40" s="52"/>
    </row>
    <row r="41" spans="1:15" x14ac:dyDescent="0.25">
      <c r="A41" s="52"/>
      <c r="B41" s="52"/>
      <c r="C41" s="34">
        <v>8</v>
      </c>
      <c r="D41" s="35">
        <v>38</v>
      </c>
      <c r="E41" s="35"/>
      <c r="F41" s="35">
        <v>2</v>
      </c>
      <c r="G41" s="35">
        <f t="shared" si="2"/>
        <v>10</v>
      </c>
      <c r="H41" s="35"/>
      <c r="I41" s="35"/>
      <c r="J41" s="35">
        <f t="shared" si="3"/>
        <v>48</v>
      </c>
      <c r="K41" s="52"/>
      <c r="L41" s="52"/>
      <c r="M41" s="52"/>
      <c r="N41" s="52"/>
      <c r="O41" s="52"/>
    </row>
    <row r="42" spans="1:15" x14ac:dyDescent="0.25">
      <c r="A42" s="52"/>
      <c r="B42" s="52"/>
      <c r="C42" s="34">
        <v>9</v>
      </c>
      <c r="D42" s="35">
        <v>42.94</v>
      </c>
      <c r="E42" s="35"/>
      <c r="F42" s="35">
        <v>1</v>
      </c>
      <c r="G42" s="35">
        <f t="shared" si="2"/>
        <v>5</v>
      </c>
      <c r="H42" s="35"/>
      <c r="I42" s="35"/>
      <c r="J42" s="35">
        <f t="shared" si="3"/>
        <v>47.94</v>
      </c>
      <c r="K42" s="52"/>
      <c r="L42" s="52"/>
      <c r="M42" s="52"/>
      <c r="N42" s="52"/>
      <c r="O42" s="52"/>
    </row>
    <row r="43" spans="1:15" x14ac:dyDescent="0.25">
      <c r="A43" s="52"/>
      <c r="B43" s="52"/>
      <c r="C43" s="34">
        <v>10</v>
      </c>
      <c r="D43" s="35">
        <v>40.159999999999997</v>
      </c>
      <c r="E43" s="35"/>
      <c r="F43" s="35">
        <v>1</v>
      </c>
      <c r="G43" s="35">
        <f t="shared" si="2"/>
        <v>5</v>
      </c>
      <c r="H43" s="35"/>
      <c r="I43" s="35"/>
      <c r="J43" s="35">
        <f t="shared" si="3"/>
        <v>45.16</v>
      </c>
      <c r="K43" s="52"/>
      <c r="L43" s="52"/>
      <c r="M43" s="52"/>
      <c r="N43" s="52"/>
      <c r="O43" s="52"/>
    </row>
    <row r="44" spans="1:15" x14ac:dyDescent="0.25">
      <c r="A44" s="52" t="s">
        <v>81</v>
      </c>
      <c r="B44" s="52" t="s">
        <v>39</v>
      </c>
      <c r="C44" s="34">
        <v>1</v>
      </c>
      <c r="D44" s="35">
        <v>25.71</v>
      </c>
      <c r="E44" s="35"/>
      <c r="F44" s="35"/>
      <c r="G44" s="35">
        <f t="shared" si="2"/>
        <v>0</v>
      </c>
      <c r="H44" s="35"/>
      <c r="I44" s="35"/>
      <c r="J44" s="35">
        <f t="shared" si="3"/>
        <v>25.71</v>
      </c>
      <c r="K44" s="52">
        <f>SUM(F44:F53)</f>
        <v>13</v>
      </c>
      <c r="L44" s="52">
        <f>_xlfn.RANK.EQ(K44,K4:K123,1)</f>
        <v>9</v>
      </c>
      <c r="M44" s="52">
        <f>SUM(J44:J53)</f>
        <v>425.21000000000004</v>
      </c>
      <c r="N44" s="52">
        <f>_xlfn.RANK.EQ(M44,M4:M123,1)</f>
        <v>6</v>
      </c>
      <c r="O44" s="52">
        <f>Q7/M44*100</f>
        <v>73.897603537075796</v>
      </c>
    </row>
    <row r="45" spans="1:15" x14ac:dyDescent="0.25">
      <c r="A45" s="52"/>
      <c r="B45" s="52"/>
      <c r="C45" s="34">
        <v>2</v>
      </c>
      <c r="D45" s="35">
        <v>40.25</v>
      </c>
      <c r="E45" s="35">
        <v>0.5</v>
      </c>
      <c r="F45" s="35">
        <v>2</v>
      </c>
      <c r="G45" s="35">
        <f t="shared" si="2"/>
        <v>10</v>
      </c>
      <c r="H45" s="35"/>
      <c r="I45" s="35"/>
      <c r="J45" s="35">
        <f t="shared" si="3"/>
        <v>45.25</v>
      </c>
      <c r="K45" s="52"/>
      <c r="L45" s="52"/>
      <c r="M45" s="52"/>
      <c r="N45" s="52"/>
      <c r="O45" s="52"/>
    </row>
    <row r="46" spans="1:15" x14ac:dyDescent="0.25">
      <c r="A46" s="52"/>
      <c r="B46" s="52"/>
      <c r="C46" s="34">
        <v>3</v>
      </c>
      <c r="D46" s="35">
        <v>36.18</v>
      </c>
      <c r="E46" s="35"/>
      <c r="F46" s="35"/>
      <c r="G46" s="35">
        <f t="shared" si="2"/>
        <v>0</v>
      </c>
      <c r="H46" s="35"/>
      <c r="I46" s="35"/>
      <c r="J46" s="35">
        <f t="shared" si="3"/>
        <v>36.18</v>
      </c>
      <c r="K46" s="52"/>
      <c r="L46" s="52"/>
      <c r="M46" s="52"/>
      <c r="N46" s="52"/>
      <c r="O46" s="52"/>
    </row>
    <row r="47" spans="1:15" x14ac:dyDescent="0.25">
      <c r="A47" s="52"/>
      <c r="B47" s="52"/>
      <c r="C47" s="34">
        <v>4</v>
      </c>
      <c r="D47" s="35">
        <v>37.75</v>
      </c>
      <c r="E47" s="35"/>
      <c r="F47" s="35">
        <v>3</v>
      </c>
      <c r="G47" s="35">
        <f t="shared" si="2"/>
        <v>15</v>
      </c>
      <c r="H47" s="35"/>
      <c r="I47" s="35"/>
      <c r="J47" s="35">
        <f t="shared" si="3"/>
        <v>52.75</v>
      </c>
      <c r="K47" s="52"/>
      <c r="L47" s="52"/>
      <c r="M47" s="52"/>
      <c r="N47" s="52"/>
      <c r="O47" s="52"/>
    </row>
    <row r="48" spans="1:15" x14ac:dyDescent="0.25">
      <c r="A48" s="52"/>
      <c r="B48" s="52"/>
      <c r="C48" s="34">
        <v>5</v>
      </c>
      <c r="D48" s="35">
        <v>45.01</v>
      </c>
      <c r="E48" s="35"/>
      <c r="F48" s="35">
        <v>2</v>
      </c>
      <c r="G48" s="35">
        <f t="shared" si="2"/>
        <v>10</v>
      </c>
      <c r="H48" s="35"/>
      <c r="I48" s="35"/>
      <c r="J48" s="35">
        <f t="shared" si="3"/>
        <v>55.01</v>
      </c>
      <c r="K48" s="52"/>
      <c r="L48" s="52"/>
      <c r="M48" s="52"/>
      <c r="N48" s="52"/>
      <c r="O48" s="52"/>
    </row>
    <row r="49" spans="1:15" x14ac:dyDescent="0.25">
      <c r="A49" s="52"/>
      <c r="B49" s="52"/>
      <c r="C49" s="34">
        <v>6</v>
      </c>
      <c r="D49" s="35">
        <v>33.090000000000003</v>
      </c>
      <c r="E49" s="35"/>
      <c r="F49" s="35">
        <v>1</v>
      </c>
      <c r="G49" s="35">
        <f t="shared" si="2"/>
        <v>5</v>
      </c>
      <c r="H49" s="35"/>
      <c r="I49" s="35"/>
      <c r="J49" s="35">
        <f t="shared" si="3"/>
        <v>38.090000000000003</v>
      </c>
      <c r="K49" s="52"/>
      <c r="L49" s="52"/>
      <c r="M49" s="52"/>
      <c r="N49" s="52"/>
      <c r="O49" s="52"/>
    </row>
    <row r="50" spans="1:15" x14ac:dyDescent="0.25">
      <c r="A50" s="52"/>
      <c r="B50" s="52"/>
      <c r="C50" s="34">
        <v>7</v>
      </c>
      <c r="D50" s="35">
        <v>31.1</v>
      </c>
      <c r="E50" s="35"/>
      <c r="F50" s="35"/>
      <c r="G50" s="35">
        <f t="shared" si="2"/>
        <v>0</v>
      </c>
      <c r="H50" s="35"/>
      <c r="I50" s="35"/>
      <c r="J50" s="35">
        <f t="shared" si="3"/>
        <v>31.1</v>
      </c>
      <c r="K50" s="52"/>
      <c r="L50" s="52"/>
      <c r="M50" s="52"/>
      <c r="N50" s="52"/>
      <c r="O50" s="52"/>
    </row>
    <row r="51" spans="1:15" x14ac:dyDescent="0.25">
      <c r="A51" s="52"/>
      <c r="B51" s="52"/>
      <c r="C51" s="34">
        <v>8</v>
      </c>
      <c r="D51" s="35">
        <v>35.979999999999997</v>
      </c>
      <c r="E51" s="35">
        <v>0.5</v>
      </c>
      <c r="F51" s="35">
        <v>1</v>
      </c>
      <c r="G51" s="35">
        <f t="shared" si="2"/>
        <v>5</v>
      </c>
      <c r="H51" s="35"/>
      <c r="I51" s="35"/>
      <c r="J51" s="35">
        <f t="shared" si="3"/>
        <v>35.979999999999997</v>
      </c>
      <c r="K51" s="52"/>
      <c r="L51" s="52"/>
      <c r="M51" s="52"/>
      <c r="N51" s="52"/>
      <c r="O51" s="52"/>
    </row>
    <row r="52" spans="1:15" x14ac:dyDescent="0.25">
      <c r="A52" s="52"/>
      <c r="B52" s="52"/>
      <c r="C52" s="34">
        <v>9</v>
      </c>
      <c r="D52" s="35">
        <v>49.83</v>
      </c>
      <c r="E52" s="35"/>
      <c r="F52" s="35">
        <v>1</v>
      </c>
      <c r="G52" s="35">
        <f t="shared" si="2"/>
        <v>5</v>
      </c>
      <c r="H52" s="35"/>
      <c r="I52" s="35"/>
      <c r="J52" s="35">
        <f t="shared" si="3"/>
        <v>54.83</v>
      </c>
      <c r="K52" s="52"/>
      <c r="L52" s="52"/>
      <c r="M52" s="52"/>
      <c r="N52" s="52"/>
      <c r="O52" s="52"/>
    </row>
    <row r="53" spans="1:15" x14ac:dyDescent="0.25">
      <c r="A53" s="52"/>
      <c r="B53" s="52"/>
      <c r="C53" s="34">
        <v>10</v>
      </c>
      <c r="D53" s="35">
        <v>35.31</v>
      </c>
      <c r="E53" s="35"/>
      <c r="F53" s="35">
        <v>3</v>
      </c>
      <c r="G53" s="35">
        <f t="shared" si="2"/>
        <v>15</v>
      </c>
      <c r="H53" s="35"/>
      <c r="I53" s="35"/>
      <c r="J53" s="35">
        <f t="shared" si="3"/>
        <v>50.31</v>
      </c>
      <c r="K53" s="52"/>
      <c r="L53" s="52"/>
      <c r="M53" s="52"/>
      <c r="N53" s="52"/>
      <c r="O53" s="52"/>
    </row>
    <row r="54" spans="1:15" x14ac:dyDescent="0.25">
      <c r="A54" s="52" t="s">
        <v>107</v>
      </c>
      <c r="B54" s="52" t="s">
        <v>108</v>
      </c>
      <c r="C54" s="34">
        <v>1</v>
      </c>
      <c r="D54" s="35">
        <v>30.07</v>
      </c>
      <c r="E54" s="35"/>
      <c r="F54" s="35">
        <v>1</v>
      </c>
      <c r="G54" s="35">
        <f t="shared" ref="G54:G83" si="4">PRODUCT(F54*5)</f>
        <v>5</v>
      </c>
      <c r="H54" s="35"/>
      <c r="I54" s="35"/>
      <c r="J54" s="35">
        <f t="shared" ref="J54:J83" si="5">SUM(D54,G54,H54*10,I54*10)-(E54*10)</f>
        <v>35.07</v>
      </c>
      <c r="K54" s="52">
        <f>SUM(F54:F63)</f>
        <v>6</v>
      </c>
      <c r="L54" s="52">
        <f>_xlfn.RANK.EQ(K54,K4:K123,1)</f>
        <v>6</v>
      </c>
      <c r="M54" s="52">
        <f>SUM(J54:J63)</f>
        <v>449.48</v>
      </c>
      <c r="N54" s="52">
        <f>_xlfn.RANK.EQ(M54,M4:M123,1)</f>
        <v>8</v>
      </c>
      <c r="O54" s="52">
        <f>Q7/M54*100</f>
        <v>69.90744860727952</v>
      </c>
    </row>
    <row r="55" spans="1:15" x14ac:dyDescent="0.25">
      <c r="A55" s="52"/>
      <c r="B55" s="52"/>
      <c r="C55" s="34">
        <v>2</v>
      </c>
      <c r="D55" s="35">
        <v>49.04</v>
      </c>
      <c r="E55" s="35"/>
      <c r="F55" s="35"/>
      <c r="G55" s="35">
        <f t="shared" si="4"/>
        <v>0</v>
      </c>
      <c r="H55" s="35"/>
      <c r="I55" s="35"/>
      <c r="J55" s="35">
        <f t="shared" si="5"/>
        <v>49.04</v>
      </c>
      <c r="K55" s="52"/>
      <c r="L55" s="52"/>
      <c r="M55" s="52"/>
      <c r="N55" s="52"/>
      <c r="O55" s="52"/>
    </row>
    <row r="56" spans="1:15" x14ac:dyDescent="0.25">
      <c r="A56" s="52"/>
      <c r="B56" s="52"/>
      <c r="C56" s="34">
        <v>3</v>
      </c>
      <c r="D56" s="35">
        <v>37.33</v>
      </c>
      <c r="E56" s="35"/>
      <c r="F56" s="35"/>
      <c r="G56" s="35">
        <f t="shared" si="4"/>
        <v>0</v>
      </c>
      <c r="H56" s="35"/>
      <c r="I56" s="35"/>
      <c r="J56" s="35">
        <f t="shared" si="5"/>
        <v>37.33</v>
      </c>
      <c r="K56" s="52"/>
      <c r="L56" s="52"/>
      <c r="M56" s="52"/>
      <c r="N56" s="52"/>
      <c r="O56" s="52"/>
    </row>
    <row r="57" spans="1:15" x14ac:dyDescent="0.25">
      <c r="A57" s="52"/>
      <c r="B57" s="52"/>
      <c r="C57" s="34">
        <v>4</v>
      </c>
      <c r="D57" s="35">
        <v>56.37</v>
      </c>
      <c r="E57" s="35"/>
      <c r="F57" s="35">
        <v>2</v>
      </c>
      <c r="G57" s="35">
        <f t="shared" si="4"/>
        <v>10</v>
      </c>
      <c r="H57" s="35"/>
      <c r="I57" s="35"/>
      <c r="J57" s="35">
        <f t="shared" si="5"/>
        <v>66.37</v>
      </c>
      <c r="K57" s="52"/>
      <c r="L57" s="52"/>
      <c r="M57" s="52"/>
      <c r="N57" s="52"/>
      <c r="O57" s="52"/>
    </row>
    <row r="58" spans="1:15" x14ac:dyDescent="0.25">
      <c r="A58" s="52"/>
      <c r="B58" s="52"/>
      <c r="C58" s="34">
        <v>5</v>
      </c>
      <c r="D58" s="35">
        <v>43.24</v>
      </c>
      <c r="E58" s="35"/>
      <c r="F58" s="35"/>
      <c r="G58" s="35">
        <f t="shared" si="4"/>
        <v>0</v>
      </c>
      <c r="H58" s="35"/>
      <c r="I58" s="35"/>
      <c r="J58" s="35">
        <f t="shared" si="5"/>
        <v>43.24</v>
      </c>
      <c r="K58" s="52"/>
      <c r="L58" s="52"/>
      <c r="M58" s="52"/>
      <c r="N58" s="52"/>
      <c r="O58" s="52"/>
    </row>
    <row r="59" spans="1:15" x14ac:dyDescent="0.25">
      <c r="A59" s="52"/>
      <c r="B59" s="52"/>
      <c r="C59" s="34">
        <v>6</v>
      </c>
      <c r="D59" s="35">
        <v>35.44</v>
      </c>
      <c r="E59" s="35"/>
      <c r="F59" s="35">
        <v>1</v>
      </c>
      <c r="G59" s="35">
        <f t="shared" si="4"/>
        <v>5</v>
      </c>
      <c r="H59" s="35"/>
      <c r="I59" s="35"/>
      <c r="J59" s="35">
        <f t="shared" si="5"/>
        <v>40.44</v>
      </c>
      <c r="K59" s="52"/>
      <c r="L59" s="52"/>
      <c r="M59" s="52"/>
      <c r="N59" s="52"/>
      <c r="O59" s="52"/>
    </row>
    <row r="60" spans="1:15" x14ac:dyDescent="0.25">
      <c r="A60" s="52"/>
      <c r="B60" s="52"/>
      <c r="C60" s="34">
        <v>7</v>
      </c>
      <c r="D60" s="35">
        <v>42.69</v>
      </c>
      <c r="E60" s="35"/>
      <c r="F60" s="35"/>
      <c r="G60" s="35">
        <f t="shared" si="4"/>
        <v>0</v>
      </c>
      <c r="H60" s="35"/>
      <c r="I60" s="35"/>
      <c r="J60" s="35">
        <f t="shared" si="5"/>
        <v>42.69</v>
      </c>
      <c r="K60" s="52"/>
      <c r="L60" s="52"/>
      <c r="M60" s="52"/>
      <c r="N60" s="52"/>
      <c r="O60" s="52"/>
    </row>
    <row r="61" spans="1:15" x14ac:dyDescent="0.25">
      <c r="A61" s="52"/>
      <c r="B61" s="52"/>
      <c r="C61" s="34">
        <v>8</v>
      </c>
      <c r="D61" s="35">
        <v>37.99</v>
      </c>
      <c r="E61" s="35"/>
      <c r="F61" s="35"/>
      <c r="G61" s="35">
        <f t="shared" si="4"/>
        <v>0</v>
      </c>
      <c r="H61" s="35"/>
      <c r="I61" s="35"/>
      <c r="J61" s="35">
        <f t="shared" si="5"/>
        <v>37.99</v>
      </c>
      <c r="K61" s="52"/>
      <c r="L61" s="52"/>
      <c r="M61" s="52"/>
      <c r="N61" s="52"/>
      <c r="O61" s="52"/>
    </row>
    <row r="62" spans="1:15" x14ac:dyDescent="0.25">
      <c r="A62" s="52"/>
      <c r="B62" s="52"/>
      <c r="C62" s="34">
        <v>9</v>
      </c>
      <c r="D62" s="35">
        <v>46.13</v>
      </c>
      <c r="E62" s="35"/>
      <c r="F62" s="35">
        <v>1</v>
      </c>
      <c r="G62" s="35">
        <f t="shared" si="4"/>
        <v>5</v>
      </c>
      <c r="H62" s="35"/>
      <c r="I62" s="35"/>
      <c r="J62" s="35">
        <f t="shared" si="5"/>
        <v>51.13</v>
      </c>
      <c r="K62" s="52"/>
      <c r="L62" s="52"/>
      <c r="M62" s="52"/>
      <c r="N62" s="52"/>
      <c r="O62" s="52"/>
    </row>
    <row r="63" spans="1:15" x14ac:dyDescent="0.25">
      <c r="A63" s="52"/>
      <c r="B63" s="52"/>
      <c r="C63" s="34">
        <v>10</v>
      </c>
      <c r="D63" s="35">
        <v>41.18</v>
      </c>
      <c r="E63" s="35"/>
      <c r="F63" s="35">
        <v>1</v>
      </c>
      <c r="G63" s="35">
        <f t="shared" si="4"/>
        <v>5</v>
      </c>
      <c r="H63" s="35"/>
      <c r="I63" s="35"/>
      <c r="J63" s="35">
        <f t="shared" si="5"/>
        <v>46.18</v>
      </c>
      <c r="K63" s="52"/>
      <c r="L63" s="52"/>
      <c r="M63" s="52"/>
      <c r="N63" s="52"/>
      <c r="O63" s="52"/>
    </row>
    <row r="64" spans="1:15" x14ac:dyDescent="0.25">
      <c r="A64" s="52" t="s">
        <v>85</v>
      </c>
      <c r="B64" s="52" t="s">
        <v>103</v>
      </c>
      <c r="C64" s="34">
        <v>1</v>
      </c>
      <c r="D64" s="35">
        <v>41.31</v>
      </c>
      <c r="E64" s="35"/>
      <c r="F64" s="35"/>
      <c r="G64" s="35">
        <f t="shared" si="4"/>
        <v>0</v>
      </c>
      <c r="H64" s="35"/>
      <c r="I64" s="35"/>
      <c r="J64" s="35">
        <f t="shared" si="5"/>
        <v>41.31</v>
      </c>
      <c r="K64" s="52">
        <f>SUM(F64:F73)</f>
        <v>1</v>
      </c>
      <c r="L64" s="52">
        <f>_xlfn.RANK.EQ(K64,K4:K123,1)</f>
        <v>1</v>
      </c>
      <c r="M64" s="52">
        <f>SUM(J64:J73)</f>
        <v>390.64000000000004</v>
      </c>
      <c r="N64" s="52">
        <f>_xlfn.RANK.EQ(M64,M4:M123,1)</f>
        <v>4</v>
      </c>
      <c r="O64" s="52">
        <f>Q7/M64*100</f>
        <v>80.437231210321528</v>
      </c>
    </row>
    <row r="65" spans="1:15" x14ac:dyDescent="0.25">
      <c r="A65" s="52"/>
      <c r="B65" s="52"/>
      <c r="C65" s="34">
        <v>2</v>
      </c>
      <c r="D65" s="35">
        <v>43.52</v>
      </c>
      <c r="E65" s="35">
        <v>0.5</v>
      </c>
      <c r="F65" s="35"/>
      <c r="G65" s="35">
        <f t="shared" si="4"/>
        <v>0</v>
      </c>
      <c r="H65" s="35"/>
      <c r="I65" s="35"/>
      <c r="J65" s="35">
        <f t="shared" si="5"/>
        <v>38.520000000000003</v>
      </c>
      <c r="K65" s="52"/>
      <c r="L65" s="52"/>
      <c r="M65" s="52"/>
      <c r="N65" s="52"/>
      <c r="O65" s="52"/>
    </row>
    <row r="66" spans="1:15" x14ac:dyDescent="0.25">
      <c r="A66" s="52"/>
      <c r="B66" s="52"/>
      <c r="C66" s="34">
        <v>3</v>
      </c>
      <c r="D66" s="35">
        <v>37.520000000000003</v>
      </c>
      <c r="E66" s="35"/>
      <c r="F66" s="35"/>
      <c r="G66" s="35">
        <f t="shared" si="4"/>
        <v>0</v>
      </c>
      <c r="H66" s="35"/>
      <c r="I66" s="35"/>
      <c r="J66" s="35">
        <f t="shared" si="5"/>
        <v>37.520000000000003</v>
      </c>
      <c r="K66" s="52"/>
      <c r="L66" s="52"/>
      <c r="M66" s="52"/>
      <c r="N66" s="52"/>
      <c r="O66" s="52"/>
    </row>
    <row r="67" spans="1:15" x14ac:dyDescent="0.25">
      <c r="A67" s="52"/>
      <c r="B67" s="52"/>
      <c r="C67" s="34">
        <v>4</v>
      </c>
      <c r="D67" s="35">
        <v>44.5</v>
      </c>
      <c r="E67" s="35"/>
      <c r="F67" s="35"/>
      <c r="G67" s="35">
        <f t="shared" si="4"/>
        <v>0</v>
      </c>
      <c r="H67" s="35"/>
      <c r="I67" s="35"/>
      <c r="J67" s="35">
        <f t="shared" si="5"/>
        <v>44.5</v>
      </c>
      <c r="K67" s="52"/>
      <c r="L67" s="52"/>
      <c r="M67" s="52"/>
      <c r="N67" s="52"/>
      <c r="O67" s="52"/>
    </row>
    <row r="68" spans="1:15" x14ac:dyDescent="0.25">
      <c r="A68" s="52"/>
      <c r="B68" s="52"/>
      <c r="C68" s="34">
        <v>5</v>
      </c>
      <c r="D68" s="35">
        <v>40.03</v>
      </c>
      <c r="E68" s="35"/>
      <c r="F68" s="35"/>
      <c r="G68" s="35">
        <f t="shared" si="4"/>
        <v>0</v>
      </c>
      <c r="H68" s="35"/>
      <c r="I68" s="35"/>
      <c r="J68" s="35">
        <f t="shared" si="5"/>
        <v>40.03</v>
      </c>
      <c r="K68" s="52"/>
      <c r="L68" s="52"/>
      <c r="M68" s="52"/>
      <c r="N68" s="52"/>
      <c r="O68" s="52"/>
    </row>
    <row r="69" spans="1:15" x14ac:dyDescent="0.25">
      <c r="A69" s="52"/>
      <c r="B69" s="52"/>
      <c r="C69" s="34">
        <v>6</v>
      </c>
      <c r="D69" s="35">
        <v>31.63</v>
      </c>
      <c r="E69" s="35"/>
      <c r="F69" s="35"/>
      <c r="G69" s="35">
        <f t="shared" si="4"/>
        <v>0</v>
      </c>
      <c r="H69" s="35"/>
      <c r="I69" s="35"/>
      <c r="J69" s="35">
        <f t="shared" si="5"/>
        <v>31.63</v>
      </c>
      <c r="K69" s="52"/>
      <c r="L69" s="52"/>
      <c r="M69" s="52"/>
      <c r="N69" s="52"/>
      <c r="O69" s="52"/>
    </row>
    <row r="70" spans="1:15" x14ac:dyDescent="0.25">
      <c r="A70" s="52"/>
      <c r="B70" s="52"/>
      <c r="C70" s="34">
        <v>7</v>
      </c>
      <c r="D70" s="35">
        <v>37.979999999999997</v>
      </c>
      <c r="E70" s="35"/>
      <c r="F70" s="35"/>
      <c r="G70" s="35">
        <f t="shared" si="4"/>
        <v>0</v>
      </c>
      <c r="H70" s="35"/>
      <c r="I70" s="35"/>
      <c r="J70" s="35">
        <f t="shared" si="5"/>
        <v>37.979999999999997</v>
      </c>
      <c r="K70" s="52"/>
      <c r="L70" s="52"/>
      <c r="M70" s="52"/>
      <c r="N70" s="52"/>
      <c r="O70" s="52"/>
    </row>
    <row r="71" spans="1:15" x14ac:dyDescent="0.25">
      <c r="A71" s="52"/>
      <c r="B71" s="52"/>
      <c r="C71" s="34">
        <v>8</v>
      </c>
      <c r="D71" s="35">
        <v>37.94</v>
      </c>
      <c r="E71" s="35">
        <v>0.5</v>
      </c>
      <c r="F71" s="35">
        <v>1</v>
      </c>
      <c r="G71" s="35">
        <f t="shared" si="4"/>
        <v>5</v>
      </c>
      <c r="H71" s="35"/>
      <c r="I71" s="35"/>
      <c r="J71" s="35">
        <f>SUM(D71,G71,H71*10,I71*10)-(E71*10)</f>
        <v>37.94</v>
      </c>
      <c r="K71" s="52"/>
      <c r="L71" s="52"/>
      <c r="M71" s="52"/>
      <c r="N71" s="52"/>
      <c r="O71" s="52"/>
    </row>
    <row r="72" spans="1:15" x14ac:dyDescent="0.25">
      <c r="A72" s="52"/>
      <c r="B72" s="52"/>
      <c r="C72" s="34">
        <v>9</v>
      </c>
      <c r="D72" s="35">
        <v>45.04</v>
      </c>
      <c r="E72" s="35">
        <v>0.5</v>
      </c>
      <c r="F72" s="35"/>
      <c r="G72" s="35">
        <f t="shared" si="4"/>
        <v>0</v>
      </c>
      <c r="H72" s="35"/>
      <c r="I72" s="35"/>
      <c r="J72" s="35">
        <f t="shared" si="5"/>
        <v>40.04</v>
      </c>
      <c r="K72" s="52"/>
      <c r="L72" s="52"/>
      <c r="M72" s="52"/>
      <c r="N72" s="52"/>
      <c r="O72" s="52"/>
    </row>
    <row r="73" spans="1:15" x14ac:dyDescent="0.25">
      <c r="A73" s="52"/>
      <c r="B73" s="52"/>
      <c r="C73" s="34">
        <v>10</v>
      </c>
      <c r="D73" s="35">
        <v>41.17</v>
      </c>
      <c r="E73" s="35"/>
      <c r="F73" s="35"/>
      <c r="G73" s="35">
        <f t="shared" si="4"/>
        <v>0</v>
      </c>
      <c r="H73" s="35"/>
      <c r="I73" s="35"/>
      <c r="J73" s="35">
        <f t="shared" si="5"/>
        <v>41.17</v>
      </c>
      <c r="K73" s="52"/>
      <c r="L73" s="52"/>
      <c r="M73" s="52"/>
      <c r="N73" s="52"/>
      <c r="O73" s="52"/>
    </row>
    <row r="74" spans="1:15" x14ac:dyDescent="0.25">
      <c r="A74" s="52" t="s">
        <v>85</v>
      </c>
      <c r="B74" s="52" t="s">
        <v>31</v>
      </c>
      <c r="C74" s="34">
        <v>1</v>
      </c>
      <c r="D74" s="35">
        <v>23.93</v>
      </c>
      <c r="E74" s="35"/>
      <c r="F74" s="35"/>
      <c r="G74" s="35">
        <f t="shared" si="4"/>
        <v>0</v>
      </c>
      <c r="H74" s="35"/>
      <c r="I74" s="35"/>
      <c r="J74" s="35">
        <f t="shared" si="5"/>
        <v>23.93</v>
      </c>
      <c r="K74" s="52">
        <f>SUM(F74:F83)</f>
        <v>4</v>
      </c>
      <c r="L74" s="52">
        <f>_xlfn.RANK.EQ(K74,K4:K123,1)</f>
        <v>2</v>
      </c>
      <c r="M74" s="52">
        <f>SUM(J74:J83)</f>
        <v>314.22000000000003</v>
      </c>
      <c r="N74" s="52">
        <f>_xlfn.RANK.EQ(M74,M4:M123,1)</f>
        <v>1</v>
      </c>
      <c r="O74" s="52">
        <f>Q7/M74*100</f>
        <v>100</v>
      </c>
    </row>
    <row r="75" spans="1:15" x14ac:dyDescent="0.25">
      <c r="A75" s="52"/>
      <c r="B75" s="52"/>
      <c r="C75" s="34">
        <v>2</v>
      </c>
      <c r="D75" s="35">
        <v>35.64</v>
      </c>
      <c r="E75" s="35"/>
      <c r="F75" s="35">
        <v>1</v>
      </c>
      <c r="G75" s="35">
        <f t="shared" si="4"/>
        <v>5</v>
      </c>
      <c r="H75" s="35">
        <v>1</v>
      </c>
      <c r="I75" s="35"/>
      <c r="J75" s="35">
        <f t="shared" si="5"/>
        <v>50.64</v>
      </c>
      <c r="K75" s="52"/>
      <c r="L75" s="52"/>
      <c r="M75" s="52"/>
      <c r="N75" s="52"/>
      <c r="O75" s="52"/>
    </row>
    <row r="76" spans="1:15" x14ac:dyDescent="0.25">
      <c r="A76" s="52"/>
      <c r="B76" s="52"/>
      <c r="C76" s="34">
        <v>3</v>
      </c>
      <c r="D76" s="35">
        <v>28.79</v>
      </c>
      <c r="E76" s="35"/>
      <c r="F76" s="35"/>
      <c r="G76" s="35">
        <f t="shared" si="4"/>
        <v>0</v>
      </c>
      <c r="H76" s="35"/>
      <c r="I76" s="35"/>
      <c r="J76" s="35">
        <f t="shared" si="5"/>
        <v>28.79</v>
      </c>
      <c r="K76" s="52"/>
      <c r="L76" s="52"/>
      <c r="M76" s="52"/>
      <c r="N76" s="52"/>
      <c r="O76" s="52"/>
    </row>
    <row r="77" spans="1:15" x14ac:dyDescent="0.25">
      <c r="A77" s="52"/>
      <c r="B77" s="52"/>
      <c r="C77" s="34">
        <v>4</v>
      </c>
      <c r="D77" s="35">
        <v>32.159999999999997</v>
      </c>
      <c r="E77" s="35"/>
      <c r="F77" s="35">
        <v>1</v>
      </c>
      <c r="G77" s="35">
        <f t="shared" si="4"/>
        <v>5</v>
      </c>
      <c r="H77" s="35"/>
      <c r="I77" s="35"/>
      <c r="J77" s="35">
        <f t="shared" si="5"/>
        <v>37.159999999999997</v>
      </c>
      <c r="K77" s="52"/>
      <c r="L77" s="52"/>
      <c r="M77" s="52"/>
      <c r="N77" s="52"/>
      <c r="O77" s="52"/>
    </row>
    <row r="78" spans="1:15" x14ac:dyDescent="0.25">
      <c r="A78" s="52"/>
      <c r="B78" s="52"/>
      <c r="C78" s="34">
        <v>5</v>
      </c>
      <c r="D78" s="35">
        <v>30.3</v>
      </c>
      <c r="E78" s="35"/>
      <c r="F78" s="35">
        <v>2</v>
      </c>
      <c r="G78" s="35">
        <f t="shared" si="4"/>
        <v>10</v>
      </c>
      <c r="H78" s="35"/>
      <c r="I78" s="35"/>
      <c r="J78" s="35">
        <f t="shared" si="5"/>
        <v>40.299999999999997</v>
      </c>
      <c r="K78" s="52"/>
      <c r="L78" s="52"/>
      <c r="M78" s="52"/>
      <c r="N78" s="52"/>
      <c r="O78" s="52"/>
    </row>
    <row r="79" spans="1:15" x14ac:dyDescent="0.25">
      <c r="A79" s="52"/>
      <c r="B79" s="52"/>
      <c r="C79" s="34">
        <v>6</v>
      </c>
      <c r="D79" s="35">
        <v>25.32</v>
      </c>
      <c r="E79" s="35"/>
      <c r="F79" s="35"/>
      <c r="G79" s="35">
        <f t="shared" si="4"/>
        <v>0</v>
      </c>
      <c r="H79" s="35"/>
      <c r="I79" s="35"/>
      <c r="J79" s="35">
        <f t="shared" si="5"/>
        <v>25.32</v>
      </c>
      <c r="K79" s="52"/>
      <c r="L79" s="52"/>
      <c r="M79" s="52"/>
      <c r="N79" s="52"/>
      <c r="O79" s="52"/>
    </row>
    <row r="80" spans="1:15" x14ac:dyDescent="0.25">
      <c r="A80" s="52"/>
      <c r="B80" s="52"/>
      <c r="C80" s="34">
        <v>7</v>
      </c>
      <c r="D80" s="35">
        <v>29.11</v>
      </c>
      <c r="E80" s="35"/>
      <c r="F80" s="35"/>
      <c r="G80" s="35">
        <f t="shared" si="4"/>
        <v>0</v>
      </c>
      <c r="H80" s="35"/>
      <c r="I80" s="35"/>
      <c r="J80" s="35">
        <f t="shared" si="5"/>
        <v>29.11</v>
      </c>
      <c r="K80" s="52"/>
      <c r="L80" s="52"/>
      <c r="M80" s="52"/>
      <c r="N80" s="52"/>
      <c r="O80" s="52"/>
    </row>
    <row r="81" spans="1:15" x14ac:dyDescent="0.25">
      <c r="A81" s="52"/>
      <c r="B81" s="52"/>
      <c r="C81" s="34">
        <v>8</v>
      </c>
      <c r="D81" s="35">
        <v>29.1</v>
      </c>
      <c r="E81" s="35">
        <v>0.5</v>
      </c>
      <c r="F81" s="35"/>
      <c r="G81" s="35">
        <f t="shared" si="4"/>
        <v>0</v>
      </c>
      <c r="H81" s="35"/>
      <c r="I81" s="35"/>
      <c r="J81" s="35">
        <f t="shared" si="5"/>
        <v>24.1</v>
      </c>
      <c r="K81" s="52"/>
      <c r="L81" s="52"/>
      <c r="M81" s="52"/>
      <c r="N81" s="52"/>
      <c r="O81" s="52"/>
    </row>
    <row r="82" spans="1:15" x14ac:dyDescent="0.25">
      <c r="A82" s="52"/>
      <c r="B82" s="52"/>
      <c r="C82" s="34">
        <v>9</v>
      </c>
      <c r="D82" s="35">
        <v>34.700000000000003</v>
      </c>
      <c r="E82" s="35">
        <v>0.5</v>
      </c>
      <c r="F82" s="35"/>
      <c r="G82" s="35">
        <f t="shared" si="4"/>
        <v>0</v>
      </c>
      <c r="H82" s="35"/>
      <c r="I82" s="35"/>
      <c r="J82" s="35">
        <f t="shared" si="5"/>
        <v>29.700000000000003</v>
      </c>
      <c r="K82" s="52"/>
      <c r="L82" s="52"/>
      <c r="M82" s="52"/>
      <c r="N82" s="52"/>
      <c r="O82" s="52"/>
    </row>
    <row r="83" spans="1:15" x14ac:dyDescent="0.25">
      <c r="A83" s="52"/>
      <c r="B83" s="52"/>
      <c r="C83" s="34">
        <v>10</v>
      </c>
      <c r="D83" s="35">
        <v>25.17</v>
      </c>
      <c r="E83" s="35"/>
      <c r="F83" s="35"/>
      <c r="G83" s="35">
        <f t="shared" si="4"/>
        <v>0</v>
      </c>
      <c r="H83" s="35"/>
      <c r="I83" s="35"/>
      <c r="J83" s="35">
        <f t="shared" si="5"/>
        <v>25.17</v>
      </c>
      <c r="K83" s="52"/>
      <c r="L83" s="52"/>
      <c r="M83" s="52"/>
      <c r="N83" s="52"/>
      <c r="O83" s="52"/>
    </row>
    <row r="84" spans="1:15" x14ac:dyDescent="0.25">
      <c r="A84" s="52" t="s">
        <v>81</v>
      </c>
      <c r="B84" s="52" t="s">
        <v>109</v>
      </c>
      <c r="C84" s="34">
        <v>1</v>
      </c>
      <c r="D84" s="35">
        <v>30.63</v>
      </c>
      <c r="E84" s="35"/>
      <c r="F84" s="35">
        <v>2</v>
      </c>
      <c r="G84" s="35">
        <f t="shared" ref="G84:G123" si="6">PRODUCT(F84*5)</f>
        <v>10</v>
      </c>
      <c r="H84" s="35"/>
      <c r="I84" s="35"/>
      <c r="J84" s="35">
        <f t="shared" ref="J84:J123" si="7">SUM(D84,G84,H84*10,I84*10)-(E84*10)</f>
        <v>40.629999999999995</v>
      </c>
      <c r="K84" s="52">
        <f>SUM(F84:F93)</f>
        <v>12</v>
      </c>
      <c r="L84" s="52">
        <f>_xlfn.RANK.EQ(K84,K4:K123,1)</f>
        <v>8</v>
      </c>
      <c r="M84" s="52">
        <f>SUM(J84:J93)</f>
        <v>563.06000000000006</v>
      </c>
      <c r="N84" s="52">
        <f>_xlfn.RANK.EQ(M84,M4:M123,1)</f>
        <v>12</v>
      </c>
      <c r="O84" s="52">
        <f>Q7/M84*100</f>
        <v>55.80577558341917</v>
      </c>
    </row>
    <row r="85" spans="1:15" x14ac:dyDescent="0.25">
      <c r="A85" s="52"/>
      <c r="B85" s="52"/>
      <c r="C85" s="34">
        <v>2</v>
      </c>
      <c r="D85" s="35">
        <v>47.76</v>
      </c>
      <c r="E85" s="35"/>
      <c r="F85" s="35">
        <v>1</v>
      </c>
      <c r="G85" s="35">
        <f t="shared" si="6"/>
        <v>5</v>
      </c>
      <c r="H85" s="35"/>
      <c r="I85" s="35"/>
      <c r="J85" s="35">
        <f t="shared" si="7"/>
        <v>52.76</v>
      </c>
      <c r="K85" s="52"/>
      <c r="L85" s="52"/>
      <c r="M85" s="52"/>
      <c r="N85" s="52"/>
      <c r="O85" s="52"/>
    </row>
    <row r="86" spans="1:15" x14ac:dyDescent="0.25">
      <c r="A86" s="52"/>
      <c r="B86" s="52"/>
      <c r="C86" s="34">
        <v>3</v>
      </c>
      <c r="D86" s="35">
        <v>39.17</v>
      </c>
      <c r="E86" s="35"/>
      <c r="F86" s="35"/>
      <c r="G86" s="35">
        <v>0</v>
      </c>
      <c r="H86" s="35"/>
      <c r="I86" s="35"/>
      <c r="J86" s="35">
        <f t="shared" si="7"/>
        <v>39.17</v>
      </c>
      <c r="K86" s="52"/>
      <c r="L86" s="52"/>
      <c r="M86" s="52"/>
      <c r="N86" s="52"/>
      <c r="O86" s="52"/>
    </row>
    <row r="87" spans="1:15" x14ac:dyDescent="0.25">
      <c r="A87" s="52"/>
      <c r="B87" s="52"/>
      <c r="C87" s="34">
        <v>4</v>
      </c>
      <c r="D87" s="35">
        <v>48.66</v>
      </c>
      <c r="E87" s="35"/>
      <c r="F87" s="35">
        <v>2</v>
      </c>
      <c r="G87" s="35">
        <f t="shared" si="6"/>
        <v>10</v>
      </c>
      <c r="H87" s="35"/>
      <c r="I87" s="35"/>
      <c r="J87" s="35">
        <f t="shared" si="7"/>
        <v>58.66</v>
      </c>
      <c r="K87" s="52"/>
      <c r="L87" s="52"/>
      <c r="M87" s="52"/>
      <c r="N87" s="52"/>
      <c r="O87" s="52"/>
    </row>
    <row r="88" spans="1:15" x14ac:dyDescent="0.25">
      <c r="A88" s="52"/>
      <c r="B88" s="52"/>
      <c r="C88" s="34">
        <v>5</v>
      </c>
      <c r="D88" s="35">
        <v>40.69</v>
      </c>
      <c r="E88" s="35"/>
      <c r="F88" s="35">
        <v>2</v>
      </c>
      <c r="G88" s="35">
        <f t="shared" si="6"/>
        <v>10</v>
      </c>
      <c r="H88" s="35"/>
      <c r="I88" s="35"/>
      <c r="J88" s="35">
        <f t="shared" si="7"/>
        <v>50.69</v>
      </c>
      <c r="K88" s="52"/>
      <c r="L88" s="52"/>
      <c r="M88" s="52"/>
      <c r="N88" s="52"/>
      <c r="O88" s="52"/>
    </row>
    <row r="89" spans="1:15" x14ac:dyDescent="0.25">
      <c r="A89" s="52"/>
      <c r="B89" s="52"/>
      <c r="C89" s="34">
        <v>6</v>
      </c>
      <c r="D89" s="35">
        <v>38.159999999999997</v>
      </c>
      <c r="E89" s="35"/>
      <c r="F89" s="35">
        <v>1</v>
      </c>
      <c r="G89" s="35">
        <f t="shared" si="6"/>
        <v>5</v>
      </c>
      <c r="H89" s="35"/>
      <c r="I89" s="35"/>
      <c r="J89" s="35">
        <f t="shared" si="7"/>
        <v>43.16</v>
      </c>
      <c r="K89" s="52"/>
      <c r="L89" s="52"/>
      <c r="M89" s="52"/>
      <c r="N89" s="52"/>
      <c r="O89" s="52"/>
    </row>
    <row r="90" spans="1:15" x14ac:dyDescent="0.25">
      <c r="A90" s="52"/>
      <c r="B90" s="52"/>
      <c r="C90" s="34">
        <v>7</v>
      </c>
      <c r="D90" s="35">
        <v>36.83</v>
      </c>
      <c r="E90" s="35"/>
      <c r="F90" s="35"/>
      <c r="G90" s="35">
        <f t="shared" si="6"/>
        <v>0</v>
      </c>
      <c r="H90" s="35"/>
      <c r="I90" s="35"/>
      <c r="J90" s="35">
        <f t="shared" si="7"/>
        <v>36.83</v>
      </c>
      <c r="K90" s="52"/>
      <c r="L90" s="52"/>
      <c r="M90" s="52"/>
      <c r="N90" s="52"/>
      <c r="O90" s="52"/>
    </row>
    <row r="91" spans="1:15" x14ac:dyDescent="0.25">
      <c r="A91" s="52"/>
      <c r="B91" s="52"/>
      <c r="C91" s="34">
        <v>8</v>
      </c>
      <c r="D91" s="35">
        <v>47.47</v>
      </c>
      <c r="E91" s="35"/>
      <c r="F91" s="35">
        <v>2</v>
      </c>
      <c r="G91" s="35">
        <f t="shared" si="6"/>
        <v>10</v>
      </c>
      <c r="H91" s="35"/>
      <c r="I91" s="35"/>
      <c r="J91" s="35">
        <f t="shared" si="7"/>
        <v>57.47</v>
      </c>
      <c r="K91" s="52"/>
      <c r="L91" s="52"/>
      <c r="M91" s="52"/>
      <c r="N91" s="52"/>
      <c r="O91" s="52"/>
    </row>
    <row r="92" spans="1:15" x14ac:dyDescent="0.25">
      <c r="A92" s="52"/>
      <c r="B92" s="52"/>
      <c r="C92" s="34">
        <v>9</v>
      </c>
      <c r="D92" s="35">
        <v>132.97</v>
      </c>
      <c r="E92" s="35"/>
      <c r="F92" s="35"/>
      <c r="G92" s="35">
        <f t="shared" si="6"/>
        <v>0</v>
      </c>
      <c r="H92" s="35"/>
      <c r="I92" s="35"/>
      <c r="J92" s="35">
        <f t="shared" si="7"/>
        <v>132.97</v>
      </c>
      <c r="K92" s="52"/>
      <c r="L92" s="52"/>
      <c r="M92" s="52"/>
      <c r="N92" s="52"/>
      <c r="O92" s="52"/>
    </row>
    <row r="93" spans="1:15" x14ac:dyDescent="0.25">
      <c r="A93" s="52"/>
      <c r="B93" s="52"/>
      <c r="C93" s="34">
        <v>10</v>
      </c>
      <c r="D93" s="35">
        <v>40.72</v>
      </c>
      <c r="E93" s="35"/>
      <c r="F93" s="35">
        <v>2</v>
      </c>
      <c r="G93" s="35">
        <f t="shared" si="6"/>
        <v>10</v>
      </c>
      <c r="H93" s="35"/>
      <c r="I93" s="35"/>
      <c r="J93" s="35">
        <f t="shared" si="7"/>
        <v>50.72</v>
      </c>
      <c r="K93" s="52"/>
      <c r="L93" s="52"/>
      <c r="M93" s="52"/>
      <c r="N93" s="52"/>
      <c r="O93" s="52"/>
    </row>
    <row r="94" spans="1:15" x14ac:dyDescent="0.25">
      <c r="A94" s="52" t="s">
        <v>81</v>
      </c>
      <c r="B94" s="52" t="s">
        <v>110</v>
      </c>
      <c r="C94" s="34">
        <v>1</v>
      </c>
      <c r="D94" s="35">
        <v>25.41</v>
      </c>
      <c r="E94" s="35"/>
      <c r="F94" s="35"/>
      <c r="G94" s="35">
        <f t="shared" si="6"/>
        <v>0</v>
      </c>
      <c r="H94" s="35"/>
      <c r="I94" s="35"/>
      <c r="J94" s="35">
        <f t="shared" si="7"/>
        <v>25.41</v>
      </c>
      <c r="K94" s="52">
        <f>SUM(F94:F103)</f>
        <v>4</v>
      </c>
      <c r="L94" s="52">
        <f>_xlfn.RANK.EQ(K94,K4:K123,1)</f>
        <v>2</v>
      </c>
      <c r="M94" s="52">
        <f>SUM(J94:J103)</f>
        <v>353.34</v>
      </c>
      <c r="N94" s="52">
        <f>_xlfn.RANK.EQ(M94,M4:M123,1)</f>
        <v>2</v>
      </c>
      <c r="O94" s="52">
        <f>Q7/M94*100</f>
        <v>88.928510782815422</v>
      </c>
    </row>
    <row r="95" spans="1:15" x14ac:dyDescent="0.25">
      <c r="A95" s="52"/>
      <c r="B95" s="52"/>
      <c r="C95" s="34">
        <v>2</v>
      </c>
      <c r="D95" s="35">
        <v>41.23</v>
      </c>
      <c r="E95" s="35">
        <v>0.5</v>
      </c>
      <c r="F95" s="35"/>
      <c r="G95" s="35">
        <f t="shared" si="6"/>
        <v>0</v>
      </c>
      <c r="H95" s="35"/>
      <c r="I95" s="35"/>
      <c r="J95" s="35">
        <f t="shared" si="7"/>
        <v>36.229999999999997</v>
      </c>
      <c r="K95" s="52"/>
      <c r="L95" s="52"/>
      <c r="M95" s="52"/>
      <c r="N95" s="52"/>
      <c r="O95" s="52"/>
    </row>
    <row r="96" spans="1:15" x14ac:dyDescent="0.25">
      <c r="A96" s="52"/>
      <c r="B96" s="52"/>
      <c r="C96" s="34">
        <v>3</v>
      </c>
      <c r="D96" s="35">
        <v>29.22</v>
      </c>
      <c r="E96" s="35"/>
      <c r="F96" s="35"/>
      <c r="G96" s="35">
        <f t="shared" si="6"/>
        <v>0</v>
      </c>
      <c r="H96" s="35"/>
      <c r="I96" s="35"/>
      <c r="J96" s="35">
        <f t="shared" si="7"/>
        <v>29.22</v>
      </c>
      <c r="K96" s="52"/>
      <c r="L96" s="52"/>
      <c r="M96" s="52"/>
      <c r="N96" s="52"/>
      <c r="O96" s="52"/>
    </row>
    <row r="97" spans="1:15" x14ac:dyDescent="0.25">
      <c r="A97" s="52"/>
      <c r="B97" s="52"/>
      <c r="C97" s="34">
        <v>4</v>
      </c>
      <c r="D97" s="35">
        <v>37.82</v>
      </c>
      <c r="E97" s="35"/>
      <c r="F97" s="35"/>
      <c r="G97" s="35">
        <f t="shared" si="6"/>
        <v>0</v>
      </c>
      <c r="H97" s="35"/>
      <c r="I97" s="35"/>
      <c r="J97" s="35">
        <f t="shared" si="7"/>
        <v>37.82</v>
      </c>
      <c r="K97" s="52"/>
      <c r="L97" s="52"/>
      <c r="M97" s="52"/>
      <c r="N97" s="52"/>
      <c r="O97" s="52"/>
    </row>
    <row r="98" spans="1:15" x14ac:dyDescent="0.25">
      <c r="A98" s="52"/>
      <c r="B98" s="52"/>
      <c r="C98" s="34">
        <v>5</v>
      </c>
      <c r="D98" s="35">
        <v>34.14</v>
      </c>
      <c r="E98" s="35"/>
      <c r="F98" s="35"/>
      <c r="G98" s="35">
        <f t="shared" si="6"/>
        <v>0</v>
      </c>
      <c r="H98" s="35"/>
      <c r="I98" s="35"/>
      <c r="J98" s="35">
        <f t="shared" si="7"/>
        <v>34.14</v>
      </c>
      <c r="K98" s="52"/>
      <c r="L98" s="52"/>
      <c r="M98" s="52"/>
      <c r="N98" s="52"/>
      <c r="O98" s="52"/>
    </row>
    <row r="99" spans="1:15" x14ac:dyDescent="0.25">
      <c r="A99" s="52"/>
      <c r="B99" s="52"/>
      <c r="C99" s="34">
        <v>6</v>
      </c>
      <c r="D99" s="35">
        <v>28.99</v>
      </c>
      <c r="E99" s="35"/>
      <c r="F99" s="35">
        <v>1</v>
      </c>
      <c r="G99" s="35">
        <f t="shared" si="6"/>
        <v>5</v>
      </c>
      <c r="H99" s="35"/>
      <c r="I99" s="35"/>
      <c r="J99" s="35">
        <f t="shared" si="7"/>
        <v>33.989999999999995</v>
      </c>
      <c r="K99" s="52"/>
      <c r="L99" s="52"/>
      <c r="M99" s="52"/>
      <c r="N99" s="52"/>
      <c r="O99" s="52"/>
    </row>
    <row r="100" spans="1:15" x14ac:dyDescent="0.25">
      <c r="A100" s="52"/>
      <c r="B100" s="52"/>
      <c r="C100" s="34">
        <v>7</v>
      </c>
      <c r="D100" s="35">
        <v>31.79</v>
      </c>
      <c r="E100" s="35"/>
      <c r="F100" s="35"/>
      <c r="G100" s="35">
        <f t="shared" si="6"/>
        <v>0</v>
      </c>
      <c r="H100" s="35"/>
      <c r="I100" s="35"/>
      <c r="J100" s="35">
        <f t="shared" si="7"/>
        <v>31.79</v>
      </c>
      <c r="K100" s="52"/>
      <c r="L100" s="52"/>
      <c r="M100" s="52"/>
      <c r="N100" s="52"/>
      <c r="O100" s="52"/>
    </row>
    <row r="101" spans="1:15" x14ac:dyDescent="0.25">
      <c r="A101" s="52"/>
      <c r="B101" s="52"/>
      <c r="C101" s="34">
        <v>8</v>
      </c>
      <c r="D101" s="35">
        <v>32.04</v>
      </c>
      <c r="E101" s="35"/>
      <c r="F101" s="35"/>
      <c r="G101" s="35">
        <f t="shared" si="6"/>
        <v>0</v>
      </c>
      <c r="H101" s="35"/>
      <c r="I101" s="35"/>
      <c r="J101" s="35">
        <f t="shared" si="7"/>
        <v>32.04</v>
      </c>
      <c r="K101" s="52"/>
      <c r="L101" s="52"/>
      <c r="M101" s="52"/>
      <c r="N101" s="52"/>
      <c r="O101" s="52"/>
    </row>
    <row r="102" spans="1:15" x14ac:dyDescent="0.25">
      <c r="A102" s="52"/>
      <c r="B102" s="52"/>
      <c r="C102" s="34">
        <v>9</v>
      </c>
      <c r="D102" s="35">
        <v>43.43</v>
      </c>
      <c r="E102" s="35">
        <v>0.5</v>
      </c>
      <c r="F102" s="35"/>
      <c r="G102" s="35">
        <f t="shared" si="6"/>
        <v>0</v>
      </c>
      <c r="H102" s="35"/>
      <c r="I102" s="35"/>
      <c r="J102" s="35">
        <f t="shared" si="7"/>
        <v>38.43</v>
      </c>
      <c r="K102" s="52"/>
      <c r="L102" s="52"/>
      <c r="M102" s="52"/>
      <c r="N102" s="52"/>
      <c r="O102" s="52"/>
    </row>
    <row r="103" spans="1:15" x14ac:dyDescent="0.25">
      <c r="A103" s="52"/>
      <c r="B103" s="52"/>
      <c r="C103" s="34">
        <v>10</v>
      </c>
      <c r="D103" s="35">
        <v>39.270000000000003</v>
      </c>
      <c r="E103" s="35"/>
      <c r="F103" s="35">
        <v>3</v>
      </c>
      <c r="G103" s="35">
        <f t="shared" si="6"/>
        <v>15</v>
      </c>
      <c r="H103" s="35"/>
      <c r="I103" s="35"/>
      <c r="J103" s="35">
        <f t="shared" si="7"/>
        <v>54.27</v>
      </c>
      <c r="K103" s="52"/>
      <c r="L103" s="52"/>
      <c r="M103" s="52"/>
      <c r="N103" s="52"/>
      <c r="O103" s="52"/>
    </row>
    <row r="104" spans="1:15" x14ac:dyDescent="0.25">
      <c r="A104" s="52" t="s">
        <v>93</v>
      </c>
      <c r="B104" s="52" t="s">
        <v>111</v>
      </c>
      <c r="C104" s="34">
        <v>1</v>
      </c>
      <c r="D104" s="35">
        <v>26.06</v>
      </c>
      <c r="E104" s="35"/>
      <c r="F104" s="35"/>
      <c r="G104" s="35">
        <f t="shared" si="6"/>
        <v>0</v>
      </c>
      <c r="H104" s="35"/>
      <c r="I104" s="35"/>
      <c r="J104" s="35">
        <f t="shared" si="7"/>
        <v>26.06</v>
      </c>
      <c r="K104" s="52">
        <f>SUM(F104:F113)</f>
        <v>5</v>
      </c>
      <c r="L104" s="52">
        <f>_xlfn.RANK.EQ(K104,K4:K123,1)</f>
        <v>5</v>
      </c>
      <c r="M104" s="52">
        <f>SUM(J104:J113)</f>
        <v>395.2</v>
      </c>
      <c r="N104" s="52">
        <f>_xlfn.RANK.EQ(M104,M4:M123,1)</f>
        <v>5</v>
      </c>
      <c r="O104" s="52">
        <f>Q7/M104*100</f>
        <v>79.5091093117409</v>
      </c>
    </row>
    <row r="105" spans="1:15" x14ac:dyDescent="0.25">
      <c r="A105" s="52"/>
      <c r="B105" s="52"/>
      <c r="C105" s="34">
        <v>2</v>
      </c>
      <c r="D105" s="35">
        <v>43.66</v>
      </c>
      <c r="E105" s="35">
        <v>0.5</v>
      </c>
      <c r="F105" s="35"/>
      <c r="G105" s="35">
        <f t="shared" si="6"/>
        <v>0</v>
      </c>
      <c r="H105" s="35"/>
      <c r="I105" s="35"/>
      <c r="J105" s="35">
        <f t="shared" si="7"/>
        <v>38.659999999999997</v>
      </c>
      <c r="K105" s="52"/>
      <c r="L105" s="52"/>
      <c r="M105" s="52"/>
      <c r="N105" s="52"/>
      <c r="O105" s="52"/>
    </row>
    <row r="106" spans="1:15" x14ac:dyDescent="0.25">
      <c r="A106" s="52"/>
      <c r="B106" s="52"/>
      <c r="C106" s="34">
        <v>3</v>
      </c>
      <c r="D106" s="35">
        <v>35.770000000000003</v>
      </c>
      <c r="E106" s="35"/>
      <c r="F106" s="35">
        <v>2</v>
      </c>
      <c r="G106" s="35">
        <f t="shared" si="6"/>
        <v>10</v>
      </c>
      <c r="H106" s="35"/>
      <c r="I106" s="35"/>
      <c r="J106" s="35">
        <f t="shared" si="7"/>
        <v>45.77</v>
      </c>
      <c r="K106" s="52"/>
      <c r="L106" s="52"/>
      <c r="M106" s="52"/>
      <c r="N106" s="52"/>
      <c r="O106" s="52"/>
    </row>
    <row r="107" spans="1:15" x14ac:dyDescent="0.25">
      <c r="A107" s="52"/>
      <c r="B107" s="52"/>
      <c r="C107" s="34">
        <v>4</v>
      </c>
      <c r="D107" s="35">
        <v>39.840000000000003</v>
      </c>
      <c r="E107" s="35">
        <v>0.5</v>
      </c>
      <c r="F107" s="35"/>
      <c r="G107" s="35">
        <f t="shared" si="6"/>
        <v>0</v>
      </c>
      <c r="H107" s="35"/>
      <c r="I107" s="35"/>
      <c r="J107" s="35">
        <f t="shared" si="7"/>
        <v>34.840000000000003</v>
      </c>
      <c r="K107" s="52"/>
      <c r="L107" s="52"/>
      <c r="M107" s="52"/>
      <c r="N107" s="52"/>
      <c r="O107" s="52"/>
    </row>
    <row r="108" spans="1:15" x14ac:dyDescent="0.25">
      <c r="A108" s="52"/>
      <c r="B108" s="52"/>
      <c r="C108" s="34">
        <v>5</v>
      </c>
      <c r="D108" s="35">
        <v>46.42</v>
      </c>
      <c r="E108" s="35"/>
      <c r="F108" s="35">
        <v>1</v>
      </c>
      <c r="G108" s="35">
        <f t="shared" si="6"/>
        <v>5</v>
      </c>
      <c r="H108" s="35"/>
      <c r="I108" s="35"/>
      <c r="J108" s="35">
        <f t="shared" si="7"/>
        <v>51.42</v>
      </c>
      <c r="K108" s="52"/>
      <c r="L108" s="52"/>
      <c r="M108" s="52"/>
      <c r="N108" s="52"/>
      <c r="O108" s="52"/>
    </row>
    <row r="109" spans="1:15" x14ac:dyDescent="0.25">
      <c r="A109" s="52"/>
      <c r="B109" s="52"/>
      <c r="C109" s="34">
        <v>6</v>
      </c>
      <c r="D109" s="35">
        <v>54.17</v>
      </c>
      <c r="E109" s="35"/>
      <c r="F109" s="35">
        <v>1</v>
      </c>
      <c r="G109" s="35">
        <f t="shared" si="6"/>
        <v>5</v>
      </c>
      <c r="H109" s="35"/>
      <c r="I109" s="35"/>
      <c r="J109" s="35">
        <f t="shared" si="7"/>
        <v>59.17</v>
      </c>
      <c r="K109" s="52"/>
      <c r="L109" s="52"/>
      <c r="M109" s="52"/>
      <c r="N109" s="52"/>
      <c r="O109" s="52"/>
    </row>
    <row r="110" spans="1:15" x14ac:dyDescent="0.25">
      <c r="A110" s="52"/>
      <c r="B110" s="52"/>
      <c r="C110" s="34">
        <v>7</v>
      </c>
      <c r="D110" s="35">
        <v>29.15</v>
      </c>
      <c r="E110" s="35"/>
      <c r="F110" s="35"/>
      <c r="G110" s="35">
        <f t="shared" si="6"/>
        <v>0</v>
      </c>
      <c r="H110" s="35"/>
      <c r="I110" s="35"/>
      <c r="J110" s="35">
        <f t="shared" si="7"/>
        <v>29.15</v>
      </c>
      <c r="K110" s="52"/>
      <c r="L110" s="52"/>
      <c r="M110" s="52"/>
      <c r="N110" s="52"/>
      <c r="O110" s="52"/>
    </row>
    <row r="111" spans="1:15" x14ac:dyDescent="0.25">
      <c r="A111" s="52"/>
      <c r="B111" s="52"/>
      <c r="C111" s="34">
        <v>8</v>
      </c>
      <c r="D111" s="35">
        <v>34.01</v>
      </c>
      <c r="E111" s="35">
        <v>0.5</v>
      </c>
      <c r="F111" s="35"/>
      <c r="G111" s="35">
        <f t="shared" si="6"/>
        <v>0</v>
      </c>
      <c r="H111" s="35"/>
      <c r="I111" s="35"/>
      <c r="J111" s="35">
        <f t="shared" si="7"/>
        <v>29.009999999999998</v>
      </c>
      <c r="K111" s="52"/>
      <c r="L111" s="52"/>
      <c r="M111" s="52"/>
      <c r="N111" s="52"/>
      <c r="O111" s="52"/>
    </row>
    <row r="112" spans="1:15" x14ac:dyDescent="0.25">
      <c r="A112" s="52"/>
      <c r="B112" s="52"/>
      <c r="C112" s="34">
        <v>9</v>
      </c>
      <c r="D112" s="35">
        <v>46.43</v>
      </c>
      <c r="E112" s="35"/>
      <c r="F112" s="35"/>
      <c r="G112" s="35">
        <f t="shared" si="6"/>
        <v>0</v>
      </c>
      <c r="H112" s="35"/>
      <c r="I112" s="35"/>
      <c r="J112" s="35">
        <f t="shared" si="7"/>
        <v>46.43</v>
      </c>
      <c r="K112" s="52"/>
      <c r="L112" s="52"/>
      <c r="M112" s="52"/>
      <c r="N112" s="52"/>
      <c r="O112" s="52"/>
    </row>
    <row r="113" spans="1:15" x14ac:dyDescent="0.25">
      <c r="A113" s="52"/>
      <c r="B113" s="52"/>
      <c r="C113" s="34">
        <v>10</v>
      </c>
      <c r="D113" s="35">
        <v>29.69</v>
      </c>
      <c r="E113" s="35"/>
      <c r="F113" s="35">
        <v>1</v>
      </c>
      <c r="G113" s="35">
        <f t="shared" si="6"/>
        <v>5</v>
      </c>
      <c r="H113" s="35"/>
      <c r="I113" s="35"/>
      <c r="J113" s="35">
        <f t="shared" si="7"/>
        <v>34.69</v>
      </c>
      <c r="K113" s="52"/>
      <c r="L113" s="52"/>
      <c r="M113" s="52"/>
      <c r="N113" s="52"/>
      <c r="O113" s="52"/>
    </row>
    <row r="114" spans="1:15" x14ac:dyDescent="0.25">
      <c r="A114" s="52" t="s">
        <v>99</v>
      </c>
      <c r="B114" s="52" t="s">
        <v>104</v>
      </c>
      <c r="C114" s="34">
        <v>1</v>
      </c>
      <c r="D114" s="35">
        <v>29.91</v>
      </c>
      <c r="E114" s="35"/>
      <c r="F114" s="35"/>
      <c r="G114" s="35">
        <f t="shared" si="6"/>
        <v>0</v>
      </c>
      <c r="H114" s="35"/>
      <c r="I114" s="35"/>
      <c r="J114" s="35">
        <f t="shared" si="7"/>
        <v>29.91</v>
      </c>
      <c r="K114" s="52">
        <f>SUM(F114:F123)</f>
        <v>17</v>
      </c>
      <c r="L114" s="52">
        <f>_xlfn.RANK.EQ(K114,K4:K123,1)</f>
        <v>12</v>
      </c>
      <c r="M114" s="52">
        <f>SUM(J114:J123)</f>
        <v>525.95000000000005</v>
      </c>
      <c r="N114" s="52">
        <f>_xlfn.RANK.EQ(M114,M4:M123,1)</f>
        <v>10</v>
      </c>
      <c r="O114" s="52">
        <f>Q7/M114*100</f>
        <v>59.743321608517917</v>
      </c>
    </row>
    <row r="115" spans="1:15" x14ac:dyDescent="0.25">
      <c r="A115" s="52"/>
      <c r="B115" s="52"/>
      <c r="C115" s="34">
        <v>2</v>
      </c>
      <c r="D115" s="35">
        <v>54.78</v>
      </c>
      <c r="E115" s="35"/>
      <c r="F115" s="35">
        <v>1</v>
      </c>
      <c r="G115" s="35">
        <f t="shared" si="6"/>
        <v>5</v>
      </c>
      <c r="H115" s="35">
        <v>1</v>
      </c>
      <c r="I115" s="35"/>
      <c r="J115" s="35">
        <f t="shared" si="7"/>
        <v>69.78</v>
      </c>
      <c r="K115" s="52"/>
      <c r="L115" s="52"/>
      <c r="M115" s="52"/>
      <c r="N115" s="52"/>
      <c r="O115" s="52"/>
    </row>
    <row r="116" spans="1:15" x14ac:dyDescent="0.25">
      <c r="A116" s="52"/>
      <c r="B116" s="52"/>
      <c r="C116" s="34">
        <v>3</v>
      </c>
      <c r="D116" s="35">
        <v>60.75</v>
      </c>
      <c r="E116" s="35"/>
      <c r="F116" s="35">
        <v>6</v>
      </c>
      <c r="G116" s="35">
        <f t="shared" si="6"/>
        <v>30</v>
      </c>
      <c r="H116" s="35"/>
      <c r="I116" s="35"/>
      <c r="J116" s="35">
        <f t="shared" si="7"/>
        <v>90.75</v>
      </c>
      <c r="K116" s="52"/>
      <c r="L116" s="52"/>
      <c r="M116" s="52"/>
      <c r="N116" s="52"/>
      <c r="O116" s="52"/>
    </row>
    <row r="117" spans="1:15" x14ac:dyDescent="0.25">
      <c r="A117" s="52"/>
      <c r="B117" s="52"/>
      <c r="C117" s="34">
        <v>4</v>
      </c>
      <c r="D117" s="35">
        <v>43.72</v>
      </c>
      <c r="E117" s="35"/>
      <c r="F117" s="35">
        <v>2</v>
      </c>
      <c r="G117" s="35">
        <f t="shared" si="6"/>
        <v>10</v>
      </c>
      <c r="H117" s="35"/>
      <c r="I117" s="35"/>
      <c r="J117" s="35">
        <f t="shared" si="7"/>
        <v>53.72</v>
      </c>
      <c r="K117" s="52"/>
      <c r="L117" s="52"/>
      <c r="M117" s="52"/>
      <c r="N117" s="52"/>
      <c r="O117" s="52"/>
    </row>
    <row r="118" spans="1:15" x14ac:dyDescent="0.25">
      <c r="A118" s="52"/>
      <c r="B118" s="52"/>
      <c r="C118" s="34">
        <v>5</v>
      </c>
      <c r="D118" s="35">
        <v>34.83</v>
      </c>
      <c r="E118" s="35"/>
      <c r="F118" s="35">
        <v>1</v>
      </c>
      <c r="G118" s="35">
        <f t="shared" si="6"/>
        <v>5</v>
      </c>
      <c r="H118" s="35"/>
      <c r="I118" s="35"/>
      <c r="J118" s="35">
        <f t="shared" si="7"/>
        <v>39.83</v>
      </c>
      <c r="K118" s="52"/>
      <c r="L118" s="52"/>
      <c r="M118" s="52"/>
      <c r="N118" s="52"/>
      <c r="O118" s="52"/>
    </row>
    <row r="119" spans="1:15" x14ac:dyDescent="0.25">
      <c r="A119" s="52"/>
      <c r="B119" s="52"/>
      <c r="C119" s="34">
        <v>6</v>
      </c>
      <c r="D119" s="35">
        <v>35.86</v>
      </c>
      <c r="E119" s="35"/>
      <c r="F119" s="35">
        <v>1</v>
      </c>
      <c r="G119" s="35">
        <f t="shared" si="6"/>
        <v>5</v>
      </c>
      <c r="H119" s="35"/>
      <c r="I119" s="35"/>
      <c r="J119" s="35">
        <f t="shared" si="7"/>
        <v>40.86</v>
      </c>
      <c r="K119" s="52"/>
      <c r="L119" s="52"/>
      <c r="M119" s="52"/>
      <c r="N119" s="52"/>
      <c r="O119" s="52"/>
    </row>
    <row r="120" spans="1:15" x14ac:dyDescent="0.25">
      <c r="A120" s="52"/>
      <c r="B120" s="52"/>
      <c r="C120" s="34">
        <v>7</v>
      </c>
      <c r="D120" s="35">
        <v>33.950000000000003</v>
      </c>
      <c r="E120" s="35"/>
      <c r="F120" s="35"/>
      <c r="G120" s="35">
        <f t="shared" si="6"/>
        <v>0</v>
      </c>
      <c r="H120" s="35"/>
      <c r="I120" s="35"/>
      <c r="J120" s="35">
        <f t="shared" si="7"/>
        <v>33.950000000000003</v>
      </c>
      <c r="K120" s="52"/>
      <c r="L120" s="52"/>
      <c r="M120" s="52"/>
      <c r="N120" s="52"/>
      <c r="O120" s="52"/>
    </row>
    <row r="121" spans="1:15" x14ac:dyDescent="0.25">
      <c r="A121" s="52"/>
      <c r="B121" s="52"/>
      <c r="C121" s="34">
        <v>8</v>
      </c>
      <c r="D121" s="35">
        <v>44.25</v>
      </c>
      <c r="E121" s="35"/>
      <c r="F121" s="35">
        <v>1</v>
      </c>
      <c r="G121" s="35">
        <f t="shared" si="6"/>
        <v>5</v>
      </c>
      <c r="H121" s="35"/>
      <c r="I121" s="35"/>
      <c r="J121" s="35">
        <f t="shared" si="7"/>
        <v>49.25</v>
      </c>
      <c r="K121" s="52"/>
      <c r="L121" s="52"/>
      <c r="M121" s="52"/>
      <c r="N121" s="52"/>
      <c r="O121" s="52"/>
    </row>
    <row r="122" spans="1:15" x14ac:dyDescent="0.25">
      <c r="A122" s="52"/>
      <c r="B122" s="52"/>
      <c r="C122" s="34">
        <v>9</v>
      </c>
      <c r="D122" s="35">
        <v>51.33</v>
      </c>
      <c r="E122" s="35"/>
      <c r="F122" s="35">
        <v>1</v>
      </c>
      <c r="G122" s="35">
        <f t="shared" si="6"/>
        <v>5</v>
      </c>
      <c r="H122" s="35">
        <v>1</v>
      </c>
      <c r="I122" s="35"/>
      <c r="J122" s="35">
        <f t="shared" si="7"/>
        <v>66.33</v>
      </c>
      <c r="K122" s="52"/>
      <c r="L122" s="52"/>
      <c r="M122" s="52"/>
      <c r="N122" s="52"/>
      <c r="O122" s="52"/>
    </row>
    <row r="123" spans="1:15" x14ac:dyDescent="0.25">
      <c r="A123" s="52"/>
      <c r="B123" s="52"/>
      <c r="C123" s="34">
        <v>10</v>
      </c>
      <c r="D123" s="35">
        <v>31.57</v>
      </c>
      <c r="E123" s="35"/>
      <c r="F123" s="35">
        <v>4</v>
      </c>
      <c r="G123" s="35">
        <f t="shared" si="6"/>
        <v>20</v>
      </c>
      <c r="H123" s="35"/>
      <c r="I123" s="35"/>
      <c r="J123" s="35">
        <f t="shared" si="7"/>
        <v>51.57</v>
      </c>
      <c r="K123" s="52"/>
      <c r="L123" s="52"/>
      <c r="M123" s="52"/>
      <c r="N123" s="52"/>
      <c r="O123" s="52"/>
    </row>
    <row r="124" spans="1:15" x14ac:dyDescent="0.25">
      <c r="A124" s="52" t="s">
        <v>81</v>
      </c>
      <c r="B124" s="52" t="s">
        <v>112</v>
      </c>
      <c r="C124" s="34">
        <v>1</v>
      </c>
      <c r="D124" s="35">
        <v>26.83</v>
      </c>
      <c r="E124" s="35"/>
      <c r="F124" s="35"/>
      <c r="G124" s="35">
        <f t="shared" ref="G124:G143" si="8">PRODUCT(F124*5)</f>
        <v>0</v>
      </c>
      <c r="H124" s="35"/>
      <c r="I124" s="35"/>
      <c r="J124" s="35">
        <f t="shared" ref="J124:J143" si="9">SUM(D124,G124,H124*10,I124*10)-(E124*10)</f>
        <v>26.83</v>
      </c>
      <c r="K124" s="52">
        <f>SUM(F124:F133)</f>
        <v>9</v>
      </c>
      <c r="L124" s="52">
        <f>_xlfn.RANK.EQ(K124,K14:K143,1)</f>
        <v>7</v>
      </c>
      <c r="M124" s="52">
        <f>SUM(J124:J133)</f>
        <v>399.22</v>
      </c>
      <c r="N124" s="52">
        <f>_xlfn.RANK.EQ(M124,M14:M143,1)</f>
        <v>6</v>
      </c>
      <c r="O124" s="52">
        <f>Q7/M124*100</f>
        <v>78.708481539001056</v>
      </c>
    </row>
    <row r="125" spans="1:15" x14ac:dyDescent="0.25">
      <c r="A125" s="52"/>
      <c r="B125" s="52"/>
      <c r="C125" s="34">
        <v>2</v>
      </c>
      <c r="D125" s="35">
        <v>43.91</v>
      </c>
      <c r="E125" s="35"/>
      <c r="F125" s="35">
        <v>2</v>
      </c>
      <c r="G125" s="35">
        <f t="shared" si="8"/>
        <v>10</v>
      </c>
      <c r="H125" s="35"/>
      <c r="I125" s="35"/>
      <c r="J125" s="35">
        <f t="shared" si="9"/>
        <v>53.91</v>
      </c>
      <c r="K125" s="52"/>
      <c r="L125" s="52"/>
      <c r="M125" s="52"/>
      <c r="N125" s="52"/>
      <c r="O125" s="52"/>
    </row>
    <row r="126" spans="1:15" x14ac:dyDescent="0.25">
      <c r="A126" s="52"/>
      <c r="B126" s="52"/>
      <c r="C126" s="34">
        <v>3</v>
      </c>
      <c r="D126" s="35">
        <v>33.22</v>
      </c>
      <c r="E126" s="35"/>
      <c r="F126" s="35"/>
      <c r="G126" s="35">
        <f t="shared" si="8"/>
        <v>0</v>
      </c>
      <c r="H126" s="35"/>
      <c r="I126" s="35"/>
      <c r="J126" s="35">
        <f t="shared" si="9"/>
        <v>33.22</v>
      </c>
      <c r="K126" s="52"/>
      <c r="L126" s="52"/>
      <c r="M126" s="52"/>
      <c r="N126" s="52"/>
      <c r="O126" s="52"/>
    </row>
    <row r="127" spans="1:15" x14ac:dyDescent="0.25">
      <c r="A127" s="52"/>
      <c r="B127" s="52"/>
      <c r="C127" s="34">
        <v>4</v>
      </c>
      <c r="D127" s="35">
        <v>40.29</v>
      </c>
      <c r="E127" s="35"/>
      <c r="F127" s="35">
        <v>1</v>
      </c>
      <c r="G127" s="35">
        <f t="shared" si="8"/>
        <v>5</v>
      </c>
      <c r="H127" s="35"/>
      <c r="I127" s="35"/>
      <c r="J127" s="35">
        <f t="shared" si="9"/>
        <v>45.29</v>
      </c>
      <c r="K127" s="52"/>
      <c r="L127" s="52"/>
      <c r="M127" s="52"/>
      <c r="N127" s="52"/>
      <c r="O127" s="52"/>
    </row>
    <row r="128" spans="1:15" x14ac:dyDescent="0.25">
      <c r="A128" s="52"/>
      <c r="B128" s="52"/>
      <c r="C128" s="34">
        <v>5</v>
      </c>
      <c r="D128" s="35">
        <v>40.79</v>
      </c>
      <c r="E128" s="35"/>
      <c r="F128" s="35">
        <v>2</v>
      </c>
      <c r="G128" s="35">
        <f t="shared" si="8"/>
        <v>10</v>
      </c>
      <c r="H128" s="35"/>
      <c r="I128" s="35"/>
      <c r="J128" s="35">
        <f t="shared" si="9"/>
        <v>50.79</v>
      </c>
      <c r="K128" s="52"/>
      <c r="L128" s="52"/>
      <c r="M128" s="52"/>
      <c r="N128" s="52"/>
      <c r="O128" s="52"/>
    </row>
    <row r="129" spans="1:15" x14ac:dyDescent="0.25">
      <c r="A129" s="52"/>
      <c r="B129" s="52"/>
      <c r="C129" s="34">
        <v>6</v>
      </c>
      <c r="D129" s="35">
        <v>31.68</v>
      </c>
      <c r="E129" s="35"/>
      <c r="F129" s="35">
        <v>1</v>
      </c>
      <c r="G129" s="35">
        <f t="shared" si="8"/>
        <v>5</v>
      </c>
      <c r="H129" s="35"/>
      <c r="I129" s="35"/>
      <c r="J129" s="35">
        <f t="shared" si="9"/>
        <v>36.68</v>
      </c>
      <c r="K129" s="52"/>
      <c r="L129" s="52"/>
      <c r="M129" s="52"/>
      <c r="N129" s="52"/>
      <c r="O129" s="52"/>
    </row>
    <row r="130" spans="1:15" x14ac:dyDescent="0.25">
      <c r="A130" s="52"/>
      <c r="B130" s="52"/>
      <c r="C130" s="34">
        <v>7</v>
      </c>
      <c r="D130" s="35">
        <v>32.630000000000003</v>
      </c>
      <c r="E130" s="35"/>
      <c r="F130" s="35"/>
      <c r="G130" s="35">
        <f t="shared" si="8"/>
        <v>0</v>
      </c>
      <c r="H130" s="35"/>
      <c r="I130" s="35"/>
      <c r="J130" s="35">
        <f t="shared" si="9"/>
        <v>32.630000000000003</v>
      </c>
      <c r="K130" s="52"/>
      <c r="L130" s="52"/>
      <c r="M130" s="52"/>
      <c r="N130" s="52"/>
      <c r="O130" s="52"/>
    </row>
    <row r="131" spans="1:15" x14ac:dyDescent="0.25">
      <c r="A131" s="52"/>
      <c r="B131" s="52"/>
      <c r="C131" s="34">
        <v>8</v>
      </c>
      <c r="D131" s="35">
        <v>34.71</v>
      </c>
      <c r="E131" s="35"/>
      <c r="F131" s="35">
        <v>1</v>
      </c>
      <c r="G131" s="35">
        <f t="shared" si="8"/>
        <v>5</v>
      </c>
      <c r="H131" s="35"/>
      <c r="I131" s="35"/>
      <c r="J131" s="35">
        <f t="shared" si="9"/>
        <v>39.71</v>
      </c>
      <c r="K131" s="52"/>
      <c r="L131" s="52"/>
      <c r="M131" s="52"/>
      <c r="N131" s="52"/>
      <c r="O131" s="52"/>
    </row>
    <row r="132" spans="1:15" x14ac:dyDescent="0.25">
      <c r="A132" s="52"/>
      <c r="B132" s="52"/>
      <c r="C132" s="34">
        <v>9</v>
      </c>
      <c r="D132" s="35">
        <v>37.5</v>
      </c>
      <c r="E132" s="35"/>
      <c r="F132" s="35">
        <v>1</v>
      </c>
      <c r="G132" s="35">
        <f t="shared" si="8"/>
        <v>5</v>
      </c>
      <c r="H132" s="35"/>
      <c r="I132" s="35"/>
      <c r="J132" s="35">
        <f t="shared" si="9"/>
        <v>42.5</v>
      </c>
      <c r="K132" s="52"/>
      <c r="L132" s="52"/>
      <c r="M132" s="52"/>
      <c r="N132" s="52"/>
      <c r="O132" s="52"/>
    </row>
    <row r="133" spans="1:15" x14ac:dyDescent="0.25">
      <c r="A133" s="52"/>
      <c r="B133" s="52"/>
      <c r="C133" s="34">
        <v>10</v>
      </c>
      <c r="D133" s="35">
        <v>32.659999999999997</v>
      </c>
      <c r="E133" s="35"/>
      <c r="F133" s="35">
        <v>1</v>
      </c>
      <c r="G133" s="35">
        <f t="shared" si="8"/>
        <v>5</v>
      </c>
      <c r="H133" s="35"/>
      <c r="I133" s="35"/>
      <c r="J133" s="35">
        <f t="shared" si="9"/>
        <v>37.659999999999997</v>
      </c>
      <c r="K133" s="52"/>
      <c r="L133" s="52"/>
      <c r="M133" s="52"/>
      <c r="N133" s="52"/>
      <c r="O133" s="52"/>
    </row>
    <row r="134" spans="1:15" x14ac:dyDescent="0.25">
      <c r="A134" s="52" t="s">
        <v>93</v>
      </c>
      <c r="B134" s="52" t="s">
        <v>34</v>
      </c>
      <c r="C134" s="34">
        <v>1</v>
      </c>
      <c r="D134" s="35">
        <v>36.659999999999997</v>
      </c>
      <c r="E134" s="35"/>
      <c r="F134" s="35"/>
      <c r="G134" s="35">
        <f t="shared" si="8"/>
        <v>0</v>
      </c>
      <c r="H134" s="35"/>
      <c r="I134" s="35"/>
      <c r="J134" s="35">
        <f t="shared" si="9"/>
        <v>36.659999999999997</v>
      </c>
      <c r="K134" s="52">
        <f>SUM(F134:F143)</f>
        <v>18</v>
      </c>
      <c r="L134" s="52">
        <f>_xlfn.RANK.EQ(K134,K14:K143,1)</f>
        <v>13</v>
      </c>
      <c r="M134" s="52">
        <f>SUM(J134:J143)</f>
        <v>551.83999999999992</v>
      </c>
      <c r="N134" s="52">
        <f>_xlfn.RANK.EQ(M134,M14:M143,1)</f>
        <v>12</v>
      </c>
      <c r="O134" s="52">
        <f>Q7/M134*100</f>
        <v>56.940417512322426</v>
      </c>
    </row>
    <row r="135" spans="1:15" x14ac:dyDescent="0.25">
      <c r="A135" s="52"/>
      <c r="B135" s="52"/>
      <c r="C135" s="34">
        <v>2</v>
      </c>
      <c r="D135" s="35">
        <v>59.23</v>
      </c>
      <c r="E135" s="35"/>
      <c r="F135" s="35">
        <v>6</v>
      </c>
      <c r="G135" s="35">
        <f t="shared" si="8"/>
        <v>30</v>
      </c>
      <c r="H135" s="35"/>
      <c r="I135" s="35"/>
      <c r="J135" s="35">
        <f t="shared" si="9"/>
        <v>89.22999999999999</v>
      </c>
      <c r="K135" s="52"/>
      <c r="L135" s="52"/>
      <c r="M135" s="52"/>
      <c r="N135" s="52"/>
      <c r="O135" s="52"/>
    </row>
    <row r="136" spans="1:15" x14ac:dyDescent="0.25">
      <c r="A136" s="52"/>
      <c r="B136" s="52"/>
      <c r="C136" s="34">
        <v>3</v>
      </c>
      <c r="D136" s="35">
        <v>40.69</v>
      </c>
      <c r="E136" s="35"/>
      <c r="F136" s="35"/>
      <c r="G136" s="35">
        <f t="shared" si="8"/>
        <v>0</v>
      </c>
      <c r="H136" s="35"/>
      <c r="I136" s="35"/>
      <c r="J136" s="35">
        <f t="shared" si="9"/>
        <v>40.69</v>
      </c>
      <c r="K136" s="52"/>
      <c r="L136" s="52"/>
      <c r="M136" s="52"/>
      <c r="N136" s="52"/>
      <c r="O136" s="52"/>
    </row>
    <row r="137" spans="1:15" x14ac:dyDescent="0.25">
      <c r="A137" s="52"/>
      <c r="B137" s="52"/>
      <c r="C137" s="34">
        <v>4</v>
      </c>
      <c r="D137" s="35">
        <v>44.71</v>
      </c>
      <c r="E137" s="35"/>
      <c r="F137" s="35">
        <v>1</v>
      </c>
      <c r="G137" s="35">
        <f t="shared" si="8"/>
        <v>5</v>
      </c>
      <c r="H137" s="35"/>
      <c r="I137" s="35"/>
      <c r="J137" s="35">
        <f t="shared" si="9"/>
        <v>49.71</v>
      </c>
      <c r="K137" s="52"/>
      <c r="L137" s="52"/>
      <c r="M137" s="52"/>
      <c r="N137" s="52"/>
      <c r="O137" s="52"/>
    </row>
    <row r="138" spans="1:15" x14ac:dyDescent="0.25">
      <c r="A138" s="52"/>
      <c r="B138" s="52"/>
      <c r="C138" s="34">
        <v>5</v>
      </c>
      <c r="D138" s="35">
        <v>43.43</v>
      </c>
      <c r="E138" s="35"/>
      <c r="F138" s="35">
        <v>4</v>
      </c>
      <c r="G138" s="35">
        <f t="shared" si="8"/>
        <v>20</v>
      </c>
      <c r="H138" s="35"/>
      <c r="I138" s="35"/>
      <c r="J138" s="35">
        <f t="shared" si="9"/>
        <v>63.43</v>
      </c>
      <c r="K138" s="52"/>
      <c r="L138" s="52"/>
      <c r="M138" s="52"/>
      <c r="N138" s="52"/>
      <c r="O138" s="52"/>
    </row>
    <row r="139" spans="1:15" x14ac:dyDescent="0.25">
      <c r="A139" s="52"/>
      <c r="B139" s="52"/>
      <c r="C139" s="34">
        <v>6</v>
      </c>
      <c r="D139" s="35">
        <v>42.22</v>
      </c>
      <c r="E139" s="35"/>
      <c r="F139" s="35">
        <v>1</v>
      </c>
      <c r="G139" s="35">
        <f t="shared" si="8"/>
        <v>5</v>
      </c>
      <c r="H139" s="35"/>
      <c r="I139" s="35"/>
      <c r="J139" s="35">
        <f t="shared" si="9"/>
        <v>47.22</v>
      </c>
      <c r="K139" s="52"/>
      <c r="L139" s="52"/>
      <c r="M139" s="52"/>
      <c r="N139" s="52"/>
      <c r="O139" s="52"/>
    </row>
    <row r="140" spans="1:15" x14ac:dyDescent="0.25">
      <c r="A140" s="52"/>
      <c r="B140" s="52"/>
      <c r="C140" s="34">
        <v>7</v>
      </c>
      <c r="D140" s="35">
        <v>42.53</v>
      </c>
      <c r="E140" s="35"/>
      <c r="F140" s="35">
        <v>1</v>
      </c>
      <c r="G140" s="35">
        <f t="shared" si="8"/>
        <v>5</v>
      </c>
      <c r="H140" s="35"/>
      <c r="I140" s="35"/>
      <c r="J140" s="35">
        <f t="shared" si="9"/>
        <v>47.53</v>
      </c>
      <c r="K140" s="52"/>
      <c r="L140" s="52"/>
      <c r="M140" s="52"/>
      <c r="N140" s="52"/>
      <c r="O140" s="52"/>
    </row>
    <row r="141" spans="1:15" x14ac:dyDescent="0.25">
      <c r="A141" s="52"/>
      <c r="B141" s="52"/>
      <c r="C141" s="34">
        <v>8</v>
      </c>
      <c r="D141" s="35">
        <v>56.54</v>
      </c>
      <c r="E141" s="35"/>
      <c r="F141" s="35">
        <v>2</v>
      </c>
      <c r="G141" s="35">
        <f t="shared" si="8"/>
        <v>10</v>
      </c>
      <c r="H141" s="35"/>
      <c r="I141" s="35"/>
      <c r="J141" s="35">
        <f t="shared" si="9"/>
        <v>66.539999999999992</v>
      </c>
      <c r="K141" s="52"/>
      <c r="L141" s="52"/>
      <c r="M141" s="52"/>
      <c r="N141" s="52"/>
      <c r="O141" s="52"/>
    </row>
    <row r="142" spans="1:15" x14ac:dyDescent="0.25">
      <c r="A142" s="52"/>
      <c r="B142" s="52"/>
      <c r="C142" s="34">
        <v>9</v>
      </c>
      <c r="D142" s="35">
        <v>56.48</v>
      </c>
      <c r="E142" s="35"/>
      <c r="F142" s="35">
        <v>1</v>
      </c>
      <c r="G142" s="35">
        <f t="shared" si="8"/>
        <v>5</v>
      </c>
      <c r="H142" s="35"/>
      <c r="I142" s="35"/>
      <c r="J142" s="35">
        <f t="shared" si="9"/>
        <v>61.48</v>
      </c>
      <c r="K142" s="52"/>
      <c r="L142" s="52"/>
      <c r="M142" s="52"/>
      <c r="N142" s="52"/>
      <c r="O142" s="52"/>
    </row>
    <row r="143" spans="1:15" x14ac:dyDescent="0.25">
      <c r="A143" s="52"/>
      <c r="B143" s="52"/>
      <c r="C143" s="34">
        <v>10</v>
      </c>
      <c r="D143" s="35">
        <v>39.35</v>
      </c>
      <c r="E143" s="35"/>
      <c r="F143" s="35">
        <v>2</v>
      </c>
      <c r="G143" s="35">
        <f t="shared" si="8"/>
        <v>10</v>
      </c>
      <c r="H143" s="35"/>
      <c r="I143" s="35"/>
      <c r="J143" s="35">
        <f t="shared" si="9"/>
        <v>49.35</v>
      </c>
      <c r="K143" s="52"/>
      <c r="L143" s="52"/>
      <c r="M143" s="52"/>
      <c r="N143" s="52"/>
      <c r="O143" s="52"/>
    </row>
  </sheetData>
  <mergeCells count="102">
    <mergeCell ref="A124:A133"/>
    <mergeCell ref="B124:B133"/>
    <mergeCell ref="K124:K133"/>
    <mergeCell ref="L124:L133"/>
    <mergeCell ref="M124:M133"/>
    <mergeCell ref="N124:N133"/>
    <mergeCell ref="O124:O133"/>
    <mergeCell ref="A134:A143"/>
    <mergeCell ref="B134:B143"/>
    <mergeCell ref="K134:K143"/>
    <mergeCell ref="L134:L143"/>
    <mergeCell ref="M134:M143"/>
    <mergeCell ref="N134:N143"/>
    <mergeCell ref="O134:O143"/>
    <mergeCell ref="O114:O123"/>
    <mergeCell ref="A114:A123"/>
    <mergeCell ref="B114:B123"/>
    <mergeCell ref="K114:K123"/>
    <mergeCell ref="L114:L123"/>
    <mergeCell ref="M114:M123"/>
    <mergeCell ref="N114:N123"/>
    <mergeCell ref="O94:O103"/>
    <mergeCell ref="A104:A113"/>
    <mergeCell ref="B104:B113"/>
    <mergeCell ref="K104:K113"/>
    <mergeCell ref="L104:L113"/>
    <mergeCell ref="M104:M113"/>
    <mergeCell ref="N104:N113"/>
    <mergeCell ref="O104:O113"/>
    <mergeCell ref="A94:A103"/>
    <mergeCell ref="B94:B103"/>
    <mergeCell ref="K94:K103"/>
    <mergeCell ref="L94:L103"/>
    <mergeCell ref="M94:M103"/>
    <mergeCell ref="N94:N103"/>
    <mergeCell ref="A84:A93"/>
    <mergeCell ref="B84:B93"/>
    <mergeCell ref="K84:K93"/>
    <mergeCell ref="L84:L93"/>
    <mergeCell ref="M84:M93"/>
    <mergeCell ref="N84:N93"/>
    <mergeCell ref="O84:O93"/>
    <mergeCell ref="O74:O83"/>
    <mergeCell ref="A74:A83"/>
    <mergeCell ref="B74:B83"/>
    <mergeCell ref="K74:K83"/>
    <mergeCell ref="L74:L83"/>
    <mergeCell ref="M74:M83"/>
    <mergeCell ref="N74:N83"/>
    <mergeCell ref="O54:O63"/>
    <mergeCell ref="A64:A73"/>
    <mergeCell ref="B64:B73"/>
    <mergeCell ref="K64:K73"/>
    <mergeCell ref="L64:L73"/>
    <mergeCell ref="M64:M73"/>
    <mergeCell ref="N64:N73"/>
    <mergeCell ref="O64:O73"/>
    <mergeCell ref="A54:A63"/>
    <mergeCell ref="B54:B63"/>
    <mergeCell ref="K54:K63"/>
    <mergeCell ref="L54:L63"/>
    <mergeCell ref="M54:M63"/>
    <mergeCell ref="N54:N63"/>
    <mergeCell ref="O44:O53"/>
    <mergeCell ref="A44:A53"/>
    <mergeCell ref="B44:B53"/>
    <mergeCell ref="K44:K53"/>
    <mergeCell ref="L44:L53"/>
    <mergeCell ref="M44:M53"/>
    <mergeCell ref="N44:N53"/>
    <mergeCell ref="A34:A43"/>
    <mergeCell ref="B34:B43"/>
    <mergeCell ref="K34:K43"/>
    <mergeCell ref="L34:L43"/>
    <mergeCell ref="M34:M43"/>
    <mergeCell ref="N34:N43"/>
    <mergeCell ref="O34:O43"/>
    <mergeCell ref="O24:O33"/>
    <mergeCell ref="A24:A33"/>
    <mergeCell ref="B24:B33"/>
    <mergeCell ref="K24:K33"/>
    <mergeCell ref="L24:L33"/>
    <mergeCell ref="M24:M33"/>
    <mergeCell ref="N24:N33"/>
    <mergeCell ref="A14:A23"/>
    <mergeCell ref="B14:B23"/>
    <mergeCell ref="K14:K23"/>
    <mergeCell ref="L14:L23"/>
    <mergeCell ref="M14:M23"/>
    <mergeCell ref="N14:N23"/>
    <mergeCell ref="O14:O23"/>
    <mergeCell ref="A4:A13"/>
    <mergeCell ref="B4:B13"/>
    <mergeCell ref="K4:K13"/>
    <mergeCell ref="L4:L13"/>
    <mergeCell ref="M4:M13"/>
    <mergeCell ref="N4:N13"/>
    <mergeCell ref="O4:O13"/>
    <mergeCell ref="A1:XFD1"/>
    <mergeCell ref="A2:XFD2"/>
    <mergeCell ref="Q6:R6"/>
    <mergeCell ref="Q7:R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3"/>
  <sheetViews>
    <sheetView topLeftCell="A10" workbookViewId="0">
      <selection activeCell="B14" sqref="B14:B23"/>
    </sheetView>
  </sheetViews>
  <sheetFormatPr defaultRowHeight="15" x14ac:dyDescent="0.25"/>
  <cols>
    <col min="2" max="2" width="18.28515625" customWidth="1"/>
    <col min="3" max="3" width="9.140625" style="2"/>
    <col min="4" max="4" width="11" customWidth="1"/>
    <col min="7" max="7" width="10.7109375" customWidth="1"/>
    <col min="8" max="8" width="9.85546875" customWidth="1"/>
  </cols>
  <sheetData>
    <row r="1" spans="1:18" s="54" customFormat="1" ht="27" customHeight="1" x14ac:dyDescent="0.25">
      <c r="A1" s="53" t="s">
        <v>0</v>
      </c>
    </row>
    <row r="2" spans="1:18" s="54" customFormat="1" x14ac:dyDescent="0.25">
      <c r="A2" s="55" t="s">
        <v>43</v>
      </c>
    </row>
    <row r="3" spans="1:18" s="1" customFormat="1" ht="26.25" customHeight="1" x14ac:dyDescent="0.25">
      <c r="A3" s="27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28" t="s">
        <v>9</v>
      </c>
      <c r="I3" s="29" t="s">
        <v>10</v>
      </c>
      <c r="J3" s="28" t="s">
        <v>11</v>
      </c>
      <c r="K3" s="30" t="s">
        <v>12</v>
      </c>
      <c r="L3" s="30" t="s">
        <v>13</v>
      </c>
      <c r="M3" s="31" t="s">
        <v>14</v>
      </c>
      <c r="N3" s="32" t="s">
        <v>15</v>
      </c>
      <c r="O3" s="33" t="s">
        <v>16</v>
      </c>
    </row>
    <row r="4" spans="1:18" x14ac:dyDescent="0.25">
      <c r="A4" s="52" t="s">
        <v>93</v>
      </c>
      <c r="B4" s="52" t="s">
        <v>100</v>
      </c>
      <c r="C4" s="34">
        <v>1</v>
      </c>
      <c r="D4" s="35">
        <v>24.44</v>
      </c>
      <c r="E4" s="35"/>
      <c r="F4" s="35"/>
      <c r="G4" s="35">
        <f t="shared" ref="G4:G27" si="0">PRODUCT(F4*5)</f>
        <v>0</v>
      </c>
      <c r="H4" s="35"/>
      <c r="I4" s="35"/>
      <c r="J4" s="35">
        <f t="shared" ref="J4:J27" si="1">SUM(D4,G4,H4*10,I4*10)-(E4*10)</f>
        <v>24.44</v>
      </c>
      <c r="K4" s="52">
        <f>SUM(F4:F13)</f>
        <v>10</v>
      </c>
      <c r="L4" s="52">
        <f>_xlfn.RANK.EQ(K4,K4:K43,1)</f>
        <v>1</v>
      </c>
      <c r="M4" s="52">
        <f>SUM(J4:J13)</f>
        <v>367.47</v>
      </c>
      <c r="N4" s="52">
        <f>_xlfn.RANK.EQ(M4,M4:M43,1)</f>
        <v>1</v>
      </c>
      <c r="O4" s="52">
        <f>Q7/M4*100</f>
        <v>100</v>
      </c>
    </row>
    <row r="5" spans="1:18" ht="15.75" thickBot="1" x14ac:dyDescent="0.3">
      <c r="A5" s="52"/>
      <c r="B5" s="52"/>
      <c r="C5" s="34">
        <v>2</v>
      </c>
      <c r="D5" s="35">
        <v>37.69</v>
      </c>
      <c r="E5" s="35">
        <v>0.5</v>
      </c>
      <c r="F5" s="35">
        <v>3</v>
      </c>
      <c r="G5" s="35">
        <f t="shared" si="0"/>
        <v>15</v>
      </c>
      <c r="H5" s="35"/>
      <c r="I5" s="35"/>
      <c r="J5" s="35">
        <f t="shared" si="1"/>
        <v>47.69</v>
      </c>
      <c r="K5" s="52"/>
      <c r="L5" s="52"/>
      <c r="M5" s="52"/>
      <c r="N5" s="52"/>
      <c r="O5" s="52"/>
    </row>
    <row r="6" spans="1:18" x14ac:dyDescent="0.25">
      <c r="A6" s="52"/>
      <c r="B6" s="52"/>
      <c r="C6" s="34">
        <v>3</v>
      </c>
      <c r="D6" s="35">
        <v>26.67</v>
      </c>
      <c r="E6" s="35"/>
      <c r="F6" s="35">
        <v>1</v>
      </c>
      <c r="G6" s="35">
        <f t="shared" si="0"/>
        <v>5</v>
      </c>
      <c r="H6" s="35"/>
      <c r="I6" s="35"/>
      <c r="J6" s="35">
        <f t="shared" si="1"/>
        <v>31.67</v>
      </c>
      <c r="K6" s="52"/>
      <c r="L6" s="52"/>
      <c r="M6" s="52"/>
      <c r="N6" s="52"/>
      <c r="O6" s="52"/>
      <c r="Q6" s="56" t="s">
        <v>18</v>
      </c>
      <c r="R6" s="57"/>
    </row>
    <row r="7" spans="1:18" ht="15.75" thickBot="1" x14ac:dyDescent="0.3">
      <c r="A7" s="52"/>
      <c r="B7" s="52"/>
      <c r="C7" s="34">
        <v>4</v>
      </c>
      <c r="D7" s="35">
        <v>37.68</v>
      </c>
      <c r="E7" s="35"/>
      <c r="F7" s="35">
        <v>1</v>
      </c>
      <c r="G7" s="35">
        <f t="shared" si="0"/>
        <v>5</v>
      </c>
      <c r="H7" s="35"/>
      <c r="I7" s="35"/>
      <c r="J7" s="35">
        <f t="shared" si="1"/>
        <v>42.68</v>
      </c>
      <c r="K7" s="52"/>
      <c r="L7" s="52"/>
      <c r="M7" s="52"/>
      <c r="N7" s="52"/>
      <c r="O7" s="52"/>
      <c r="Q7" s="58">
        <v>367.47</v>
      </c>
      <c r="R7" s="59"/>
    </row>
    <row r="8" spans="1:18" x14ac:dyDescent="0.25">
      <c r="A8" s="52"/>
      <c r="B8" s="52"/>
      <c r="C8" s="34">
        <v>5</v>
      </c>
      <c r="D8" s="35">
        <v>41.84</v>
      </c>
      <c r="E8" s="35"/>
      <c r="F8" s="35">
        <v>1</v>
      </c>
      <c r="G8" s="35">
        <f t="shared" si="0"/>
        <v>5</v>
      </c>
      <c r="H8" s="35"/>
      <c r="I8" s="35"/>
      <c r="J8" s="35">
        <f t="shared" si="1"/>
        <v>46.84</v>
      </c>
      <c r="K8" s="52"/>
      <c r="L8" s="52"/>
      <c r="M8" s="52"/>
      <c r="N8" s="52"/>
      <c r="O8" s="52"/>
    </row>
    <row r="9" spans="1:18" x14ac:dyDescent="0.25">
      <c r="A9" s="52"/>
      <c r="B9" s="52"/>
      <c r="C9" s="34">
        <v>6</v>
      </c>
      <c r="D9" s="35">
        <v>30.51</v>
      </c>
      <c r="E9" s="35"/>
      <c r="F9" s="35"/>
      <c r="G9" s="35">
        <f t="shared" si="0"/>
        <v>0</v>
      </c>
      <c r="H9" s="35"/>
      <c r="I9" s="35"/>
      <c r="J9" s="35">
        <f t="shared" si="1"/>
        <v>30.51</v>
      </c>
      <c r="K9" s="52"/>
      <c r="L9" s="52"/>
      <c r="M9" s="52"/>
      <c r="N9" s="52"/>
      <c r="O9" s="52"/>
      <c r="Q9" s="10"/>
      <c r="R9" s="10"/>
    </row>
    <row r="10" spans="1:18" x14ac:dyDescent="0.25">
      <c r="A10" s="52"/>
      <c r="B10" s="52"/>
      <c r="C10" s="34">
        <v>7</v>
      </c>
      <c r="D10" s="35">
        <v>25.26</v>
      </c>
      <c r="E10" s="35"/>
      <c r="F10" s="35"/>
      <c r="G10" s="35">
        <f t="shared" si="0"/>
        <v>0</v>
      </c>
      <c r="H10" s="35"/>
      <c r="I10" s="35"/>
      <c r="J10" s="35">
        <f t="shared" si="1"/>
        <v>25.26</v>
      </c>
      <c r="K10" s="52"/>
      <c r="L10" s="52"/>
      <c r="M10" s="52"/>
      <c r="N10" s="52"/>
      <c r="O10" s="52"/>
      <c r="Q10" s="10"/>
      <c r="R10" s="10"/>
    </row>
    <row r="11" spans="1:18" x14ac:dyDescent="0.25">
      <c r="A11" s="52"/>
      <c r="B11" s="52"/>
      <c r="C11" s="34">
        <v>8</v>
      </c>
      <c r="D11" s="35">
        <v>35.42</v>
      </c>
      <c r="E11" s="35">
        <v>0.5</v>
      </c>
      <c r="F11" s="35"/>
      <c r="G11" s="35">
        <f t="shared" si="0"/>
        <v>0</v>
      </c>
      <c r="H11" s="35"/>
      <c r="I11" s="35"/>
      <c r="J11" s="35">
        <f t="shared" si="1"/>
        <v>30.42</v>
      </c>
      <c r="K11" s="52"/>
      <c r="L11" s="52"/>
      <c r="M11" s="52"/>
      <c r="N11" s="52"/>
      <c r="O11" s="52"/>
      <c r="Q11" s="10"/>
      <c r="R11" s="10"/>
    </row>
    <row r="12" spans="1:18" x14ac:dyDescent="0.25">
      <c r="A12" s="52"/>
      <c r="B12" s="52"/>
      <c r="C12" s="34">
        <v>9</v>
      </c>
      <c r="D12" s="35">
        <v>31.47</v>
      </c>
      <c r="E12" s="35">
        <v>0.5</v>
      </c>
      <c r="F12" s="35">
        <v>1</v>
      </c>
      <c r="G12" s="35">
        <f t="shared" si="0"/>
        <v>5</v>
      </c>
      <c r="H12" s="35"/>
      <c r="I12" s="35"/>
      <c r="J12" s="35">
        <f t="shared" si="1"/>
        <v>31.47</v>
      </c>
      <c r="K12" s="52"/>
      <c r="L12" s="52"/>
      <c r="M12" s="52"/>
      <c r="N12" s="52"/>
      <c r="O12" s="52"/>
      <c r="Q12" s="10"/>
      <c r="R12" s="10"/>
    </row>
    <row r="13" spans="1:18" x14ac:dyDescent="0.25">
      <c r="A13" s="52"/>
      <c r="B13" s="52"/>
      <c r="C13" s="34">
        <v>10</v>
      </c>
      <c r="D13" s="35">
        <v>41.49</v>
      </c>
      <c r="E13" s="35"/>
      <c r="F13" s="35">
        <v>3</v>
      </c>
      <c r="G13" s="35">
        <f t="shared" si="0"/>
        <v>15</v>
      </c>
      <c r="H13" s="35"/>
      <c r="I13" s="35"/>
      <c r="J13" s="35">
        <f t="shared" si="1"/>
        <v>56.49</v>
      </c>
      <c r="K13" s="52"/>
      <c r="L13" s="52"/>
      <c r="M13" s="52"/>
      <c r="N13" s="52"/>
      <c r="O13" s="52"/>
      <c r="Q13" s="10"/>
      <c r="R13" s="10"/>
    </row>
    <row r="14" spans="1:18" x14ac:dyDescent="0.25">
      <c r="A14" s="52" t="s">
        <v>81</v>
      </c>
      <c r="B14" s="52" t="s">
        <v>44</v>
      </c>
      <c r="C14" s="34">
        <v>1</v>
      </c>
      <c r="D14" s="35">
        <v>26.91</v>
      </c>
      <c r="E14" s="35"/>
      <c r="F14" s="35">
        <v>2</v>
      </c>
      <c r="G14" s="35">
        <f t="shared" si="0"/>
        <v>10</v>
      </c>
      <c r="H14" s="35"/>
      <c r="I14" s="35"/>
      <c r="J14" s="35">
        <f t="shared" si="1"/>
        <v>36.909999999999997</v>
      </c>
      <c r="K14" s="52">
        <f>SUM(F14:F23)</f>
        <v>12</v>
      </c>
      <c r="L14" s="52">
        <f>_xlfn.RANK.EQ(K14,K4:K43,1)</f>
        <v>2</v>
      </c>
      <c r="M14" s="52">
        <f>SUM(J14:J23)</f>
        <v>392.87</v>
      </c>
      <c r="N14" s="52">
        <f>_xlfn.RANK.EQ(M14,M4:M43,1)</f>
        <v>2</v>
      </c>
      <c r="O14" s="52">
        <f>Q7/M14*100</f>
        <v>93.534757044314915</v>
      </c>
      <c r="Q14" s="10"/>
      <c r="R14" s="10"/>
    </row>
    <row r="15" spans="1:18" ht="15" customHeight="1" x14ac:dyDescent="0.25">
      <c r="A15" s="52"/>
      <c r="B15" s="52"/>
      <c r="C15" s="34">
        <v>2</v>
      </c>
      <c r="D15" s="35">
        <v>46.51</v>
      </c>
      <c r="E15" s="35"/>
      <c r="F15" s="35">
        <v>2</v>
      </c>
      <c r="G15" s="35">
        <f t="shared" si="0"/>
        <v>10</v>
      </c>
      <c r="H15" s="35"/>
      <c r="I15" s="35"/>
      <c r="J15" s="35">
        <f t="shared" si="1"/>
        <v>56.51</v>
      </c>
      <c r="K15" s="52"/>
      <c r="L15" s="52"/>
      <c r="M15" s="52"/>
      <c r="N15" s="52"/>
      <c r="O15" s="52"/>
    </row>
    <row r="16" spans="1:18" x14ac:dyDescent="0.25">
      <c r="A16" s="52"/>
      <c r="B16" s="52"/>
      <c r="C16" s="34">
        <v>3</v>
      </c>
      <c r="D16" s="35">
        <v>25.89</v>
      </c>
      <c r="E16" s="35"/>
      <c r="F16" s="35"/>
      <c r="G16" s="35">
        <f t="shared" si="0"/>
        <v>0</v>
      </c>
      <c r="H16" s="35"/>
      <c r="I16" s="35"/>
      <c r="J16" s="35">
        <f t="shared" si="1"/>
        <v>25.89</v>
      </c>
      <c r="K16" s="52"/>
      <c r="L16" s="52"/>
      <c r="M16" s="52"/>
      <c r="N16" s="52"/>
      <c r="O16" s="52"/>
    </row>
    <row r="17" spans="1:15" x14ac:dyDescent="0.25">
      <c r="A17" s="52"/>
      <c r="B17" s="52"/>
      <c r="C17" s="34">
        <v>4</v>
      </c>
      <c r="D17" s="35">
        <v>33.74</v>
      </c>
      <c r="E17" s="35"/>
      <c r="F17" s="35">
        <v>1</v>
      </c>
      <c r="G17" s="35">
        <f t="shared" si="0"/>
        <v>5</v>
      </c>
      <c r="H17" s="35"/>
      <c r="I17" s="35"/>
      <c r="J17" s="35">
        <f t="shared" si="1"/>
        <v>38.74</v>
      </c>
      <c r="K17" s="52"/>
      <c r="L17" s="52"/>
      <c r="M17" s="52"/>
      <c r="N17" s="52"/>
      <c r="O17" s="52"/>
    </row>
    <row r="18" spans="1:15" x14ac:dyDescent="0.25">
      <c r="A18" s="52"/>
      <c r="B18" s="52"/>
      <c r="C18" s="34">
        <v>5</v>
      </c>
      <c r="D18" s="35">
        <v>35.42</v>
      </c>
      <c r="E18" s="35"/>
      <c r="F18" s="35">
        <v>2</v>
      </c>
      <c r="G18" s="35">
        <f t="shared" si="0"/>
        <v>10</v>
      </c>
      <c r="H18" s="35"/>
      <c r="I18" s="35"/>
      <c r="J18" s="35">
        <f t="shared" si="1"/>
        <v>45.42</v>
      </c>
      <c r="K18" s="52"/>
      <c r="L18" s="52"/>
      <c r="M18" s="52"/>
      <c r="N18" s="52"/>
      <c r="O18" s="52"/>
    </row>
    <row r="19" spans="1:15" x14ac:dyDescent="0.25">
      <c r="A19" s="52"/>
      <c r="B19" s="52"/>
      <c r="C19" s="34">
        <v>6</v>
      </c>
      <c r="D19" s="35">
        <v>29.15</v>
      </c>
      <c r="E19" s="35"/>
      <c r="F19" s="35"/>
      <c r="G19" s="35">
        <f t="shared" si="0"/>
        <v>0</v>
      </c>
      <c r="H19" s="35"/>
      <c r="I19" s="35"/>
      <c r="J19" s="35">
        <f t="shared" si="1"/>
        <v>29.15</v>
      </c>
      <c r="K19" s="52"/>
      <c r="L19" s="52"/>
      <c r="M19" s="52"/>
      <c r="N19" s="52"/>
      <c r="O19" s="52"/>
    </row>
    <row r="20" spans="1:15" x14ac:dyDescent="0.25">
      <c r="A20" s="52"/>
      <c r="B20" s="52"/>
      <c r="C20" s="34">
        <v>7</v>
      </c>
      <c r="D20" s="35">
        <v>31.69</v>
      </c>
      <c r="E20" s="35"/>
      <c r="F20" s="35"/>
      <c r="G20" s="35">
        <f t="shared" si="0"/>
        <v>0</v>
      </c>
      <c r="H20" s="35"/>
      <c r="I20" s="35"/>
      <c r="J20" s="35">
        <f t="shared" si="1"/>
        <v>31.69</v>
      </c>
      <c r="K20" s="52"/>
      <c r="L20" s="52"/>
      <c r="M20" s="52"/>
      <c r="N20" s="52"/>
      <c r="O20" s="52"/>
    </row>
    <row r="21" spans="1:15" x14ac:dyDescent="0.25">
      <c r="A21" s="52"/>
      <c r="B21" s="52"/>
      <c r="C21" s="34">
        <v>8</v>
      </c>
      <c r="D21" s="35">
        <v>44.06</v>
      </c>
      <c r="E21" s="35"/>
      <c r="F21" s="35">
        <v>1</v>
      </c>
      <c r="G21" s="35">
        <f t="shared" si="0"/>
        <v>5</v>
      </c>
      <c r="H21" s="35"/>
      <c r="I21" s="35"/>
      <c r="J21" s="35">
        <f t="shared" si="1"/>
        <v>49.06</v>
      </c>
      <c r="K21" s="52"/>
      <c r="L21" s="52"/>
      <c r="M21" s="52"/>
      <c r="N21" s="52"/>
      <c r="O21" s="52"/>
    </row>
    <row r="22" spans="1:15" x14ac:dyDescent="0.25">
      <c r="A22" s="52"/>
      <c r="B22" s="52"/>
      <c r="C22" s="34">
        <v>9</v>
      </c>
      <c r="D22" s="35">
        <v>36.06</v>
      </c>
      <c r="E22" s="35"/>
      <c r="F22" s="35">
        <v>2</v>
      </c>
      <c r="G22" s="35">
        <f t="shared" si="0"/>
        <v>10</v>
      </c>
      <c r="H22" s="35"/>
      <c r="I22" s="35"/>
      <c r="J22" s="35">
        <f t="shared" si="1"/>
        <v>46.06</v>
      </c>
      <c r="K22" s="52"/>
      <c r="L22" s="52"/>
      <c r="M22" s="52"/>
      <c r="N22" s="52"/>
      <c r="O22" s="52"/>
    </row>
    <row r="23" spans="1:15" x14ac:dyDescent="0.25">
      <c r="A23" s="52"/>
      <c r="B23" s="52"/>
      <c r="C23" s="34">
        <v>10</v>
      </c>
      <c r="D23" s="35">
        <v>23.44</v>
      </c>
      <c r="E23" s="35"/>
      <c r="F23" s="35">
        <v>2</v>
      </c>
      <c r="G23" s="35">
        <f t="shared" si="0"/>
        <v>10</v>
      </c>
      <c r="H23" s="35"/>
      <c r="I23" s="35"/>
      <c r="J23" s="35">
        <f t="shared" si="1"/>
        <v>33.44</v>
      </c>
      <c r="K23" s="52"/>
      <c r="L23" s="52"/>
      <c r="M23" s="52"/>
      <c r="N23" s="52"/>
      <c r="O23" s="52"/>
    </row>
    <row r="24" spans="1:15" x14ac:dyDescent="0.25">
      <c r="A24" s="52" t="s">
        <v>81</v>
      </c>
      <c r="B24" s="52" t="s">
        <v>27</v>
      </c>
      <c r="C24" s="34">
        <v>1</v>
      </c>
      <c r="D24" s="35">
        <v>27.03</v>
      </c>
      <c r="E24" s="35"/>
      <c r="F24" s="35">
        <v>1</v>
      </c>
      <c r="G24" s="35">
        <f t="shared" si="0"/>
        <v>5</v>
      </c>
      <c r="H24" s="35"/>
      <c r="I24" s="35"/>
      <c r="J24" s="35">
        <f t="shared" si="1"/>
        <v>32.03</v>
      </c>
      <c r="K24" s="52">
        <f>SUM(F24:F33)</f>
        <v>26</v>
      </c>
      <c r="L24" s="52">
        <f>_xlfn.RANK.EQ(K24,K4:K43,1)</f>
        <v>3</v>
      </c>
      <c r="M24" s="52">
        <f>SUM(J24:J33)</f>
        <v>521.43999999999994</v>
      </c>
      <c r="N24" s="52">
        <f>_xlfn.RANK.EQ(M24,M4:M43,1)</f>
        <v>3</v>
      </c>
      <c r="O24" s="52">
        <f>Q7/M24*100</f>
        <v>70.472154034980079</v>
      </c>
    </row>
    <row r="25" spans="1:15" x14ac:dyDescent="0.25">
      <c r="A25" s="52"/>
      <c r="B25" s="52"/>
      <c r="C25" s="34">
        <v>2</v>
      </c>
      <c r="D25" s="35">
        <v>50.23</v>
      </c>
      <c r="E25" s="35"/>
      <c r="F25" s="35">
        <v>3</v>
      </c>
      <c r="G25" s="35">
        <f t="shared" si="0"/>
        <v>15</v>
      </c>
      <c r="H25" s="35">
        <v>1</v>
      </c>
      <c r="I25" s="35"/>
      <c r="J25" s="35">
        <f t="shared" si="1"/>
        <v>75.22999999999999</v>
      </c>
      <c r="K25" s="52"/>
      <c r="L25" s="52"/>
      <c r="M25" s="52"/>
      <c r="N25" s="52"/>
      <c r="O25" s="52"/>
    </row>
    <row r="26" spans="1:15" x14ac:dyDescent="0.25">
      <c r="A26" s="52"/>
      <c r="B26" s="52"/>
      <c r="C26" s="34">
        <v>3</v>
      </c>
      <c r="D26" s="35">
        <v>31.1</v>
      </c>
      <c r="E26" s="35"/>
      <c r="F26" s="35">
        <v>1</v>
      </c>
      <c r="G26" s="35">
        <f t="shared" si="0"/>
        <v>5</v>
      </c>
      <c r="H26" s="35"/>
      <c r="I26" s="35"/>
      <c r="J26" s="35">
        <f t="shared" si="1"/>
        <v>36.1</v>
      </c>
      <c r="K26" s="52"/>
      <c r="L26" s="52"/>
      <c r="M26" s="52"/>
      <c r="N26" s="52"/>
      <c r="O26" s="52"/>
    </row>
    <row r="27" spans="1:15" x14ac:dyDescent="0.25">
      <c r="A27" s="52"/>
      <c r="B27" s="52"/>
      <c r="C27" s="34">
        <v>4</v>
      </c>
      <c r="D27" s="35">
        <v>35.04</v>
      </c>
      <c r="E27" s="35"/>
      <c r="F27" s="35">
        <v>3</v>
      </c>
      <c r="G27" s="35">
        <f t="shared" si="0"/>
        <v>15</v>
      </c>
      <c r="H27" s="35"/>
      <c r="I27" s="35"/>
      <c r="J27" s="35">
        <f t="shared" si="1"/>
        <v>50.04</v>
      </c>
      <c r="K27" s="52"/>
      <c r="L27" s="52"/>
      <c r="M27" s="52"/>
      <c r="N27" s="52"/>
      <c r="O27" s="52"/>
    </row>
    <row r="28" spans="1:15" x14ac:dyDescent="0.25">
      <c r="A28" s="52"/>
      <c r="B28" s="52"/>
      <c r="C28" s="34">
        <v>5</v>
      </c>
      <c r="D28" s="35">
        <v>35.880000000000003</v>
      </c>
      <c r="E28" s="35"/>
      <c r="F28" s="35">
        <v>3</v>
      </c>
      <c r="G28" s="35">
        <f t="shared" ref="G28:G43" si="2">PRODUCT(F28*5)</f>
        <v>15</v>
      </c>
      <c r="H28" s="35"/>
      <c r="I28" s="35"/>
      <c r="J28" s="35">
        <f t="shared" ref="J28:J43" si="3">SUM(D28,G28,H28*10,I28*10)-(E28*10)</f>
        <v>50.88</v>
      </c>
      <c r="K28" s="52"/>
      <c r="L28" s="52"/>
      <c r="M28" s="52"/>
      <c r="N28" s="52"/>
      <c r="O28" s="52"/>
    </row>
    <row r="29" spans="1:15" x14ac:dyDescent="0.25">
      <c r="A29" s="52"/>
      <c r="B29" s="52"/>
      <c r="C29" s="34">
        <v>6</v>
      </c>
      <c r="D29" s="35">
        <v>33.4</v>
      </c>
      <c r="E29" s="35"/>
      <c r="F29" s="35">
        <v>2</v>
      </c>
      <c r="G29" s="35">
        <f t="shared" si="2"/>
        <v>10</v>
      </c>
      <c r="H29" s="35">
        <v>1</v>
      </c>
      <c r="I29" s="35"/>
      <c r="J29" s="35">
        <f t="shared" si="3"/>
        <v>53.4</v>
      </c>
      <c r="K29" s="52"/>
      <c r="L29" s="52"/>
      <c r="M29" s="52"/>
      <c r="N29" s="52"/>
      <c r="O29" s="52"/>
    </row>
    <row r="30" spans="1:15" x14ac:dyDescent="0.25">
      <c r="A30" s="52"/>
      <c r="B30" s="52"/>
      <c r="C30" s="34">
        <v>7</v>
      </c>
      <c r="D30" s="35">
        <v>36.19</v>
      </c>
      <c r="E30" s="35"/>
      <c r="F30" s="35">
        <v>1</v>
      </c>
      <c r="G30" s="35">
        <f t="shared" si="2"/>
        <v>5</v>
      </c>
      <c r="H30" s="35">
        <v>1</v>
      </c>
      <c r="I30" s="35"/>
      <c r="J30" s="35">
        <f t="shared" si="3"/>
        <v>51.19</v>
      </c>
      <c r="K30" s="52"/>
      <c r="L30" s="52"/>
      <c r="M30" s="52"/>
      <c r="N30" s="52"/>
      <c r="O30" s="52"/>
    </row>
    <row r="31" spans="1:15" x14ac:dyDescent="0.25">
      <c r="A31" s="52"/>
      <c r="B31" s="52"/>
      <c r="C31" s="34">
        <v>8</v>
      </c>
      <c r="D31" s="35">
        <v>38.840000000000003</v>
      </c>
      <c r="E31" s="35"/>
      <c r="F31" s="35">
        <v>4</v>
      </c>
      <c r="G31" s="35">
        <f t="shared" si="2"/>
        <v>20</v>
      </c>
      <c r="H31" s="35"/>
      <c r="I31" s="35"/>
      <c r="J31" s="35">
        <f t="shared" si="3"/>
        <v>58.84</v>
      </c>
      <c r="K31" s="52"/>
      <c r="L31" s="52"/>
      <c r="M31" s="52"/>
      <c r="N31" s="52"/>
      <c r="O31" s="52"/>
    </row>
    <row r="32" spans="1:15" x14ac:dyDescent="0.25">
      <c r="A32" s="52"/>
      <c r="B32" s="52"/>
      <c r="C32" s="34">
        <v>9</v>
      </c>
      <c r="D32" s="35">
        <v>46.76</v>
      </c>
      <c r="E32" s="35">
        <v>0.5</v>
      </c>
      <c r="F32" s="35">
        <v>3</v>
      </c>
      <c r="G32" s="35">
        <f t="shared" si="2"/>
        <v>15</v>
      </c>
      <c r="H32" s="35"/>
      <c r="I32" s="35"/>
      <c r="J32" s="35">
        <f t="shared" si="3"/>
        <v>56.76</v>
      </c>
      <c r="K32" s="52"/>
      <c r="L32" s="52"/>
      <c r="M32" s="52"/>
      <c r="N32" s="52"/>
      <c r="O32" s="52"/>
    </row>
    <row r="33" spans="1:15" x14ac:dyDescent="0.25">
      <c r="A33" s="52"/>
      <c r="B33" s="52"/>
      <c r="C33" s="34">
        <v>10</v>
      </c>
      <c r="D33" s="35">
        <v>31.97</v>
      </c>
      <c r="E33" s="35"/>
      <c r="F33" s="35">
        <v>5</v>
      </c>
      <c r="G33" s="35">
        <f t="shared" si="2"/>
        <v>25</v>
      </c>
      <c r="H33" s="35"/>
      <c r="I33" s="35"/>
      <c r="J33" s="35">
        <f t="shared" si="3"/>
        <v>56.97</v>
      </c>
      <c r="K33" s="52"/>
      <c r="L33" s="52"/>
      <c r="M33" s="52"/>
      <c r="N33" s="52"/>
      <c r="O33" s="52"/>
    </row>
    <row r="34" spans="1:15" x14ac:dyDescent="0.25">
      <c r="A34" s="52" t="s">
        <v>93</v>
      </c>
      <c r="B34" s="52" t="s">
        <v>45</v>
      </c>
      <c r="C34" s="34">
        <v>1</v>
      </c>
      <c r="D34" s="35">
        <v>30.32</v>
      </c>
      <c r="E34" s="35"/>
      <c r="F34" s="35">
        <v>1</v>
      </c>
      <c r="G34" s="35">
        <f t="shared" si="2"/>
        <v>5</v>
      </c>
      <c r="H34" s="35"/>
      <c r="I34" s="35"/>
      <c r="J34" s="35">
        <f t="shared" si="3"/>
        <v>35.32</v>
      </c>
      <c r="K34" s="52">
        <f>SUM(F34:F43)</f>
        <v>48</v>
      </c>
      <c r="L34" s="52">
        <f>_xlfn.RANK.EQ(K34,K4:K43,1)</f>
        <v>4</v>
      </c>
      <c r="M34" s="52">
        <f>SUM(J34:J43)</f>
        <v>654.02</v>
      </c>
      <c r="N34" s="52">
        <f>_xlfn.RANK.EQ(M34,M4:M43,1)</f>
        <v>4</v>
      </c>
      <c r="O34" s="52">
        <f>Q7/M34*100</f>
        <v>56.186355157334646</v>
      </c>
    </row>
    <row r="35" spans="1:15" x14ac:dyDescent="0.25">
      <c r="A35" s="52"/>
      <c r="B35" s="52"/>
      <c r="C35" s="34">
        <v>2</v>
      </c>
      <c r="D35" s="35">
        <v>59.41</v>
      </c>
      <c r="E35" s="35">
        <v>0.5</v>
      </c>
      <c r="F35" s="35">
        <v>7</v>
      </c>
      <c r="G35" s="35">
        <f t="shared" si="2"/>
        <v>35</v>
      </c>
      <c r="H35" s="35">
        <v>1</v>
      </c>
      <c r="I35" s="35"/>
      <c r="J35" s="35">
        <f t="shared" si="3"/>
        <v>99.41</v>
      </c>
      <c r="K35" s="52"/>
      <c r="L35" s="52"/>
      <c r="M35" s="52"/>
      <c r="N35" s="52"/>
      <c r="O35" s="52"/>
    </row>
    <row r="36" spans="1:15" x14ac:dyDescent="0.25">
      <c r="A36" s="52"/>
      <c r="B36" s="52"/>
      <c r="C36" s="34">
        <v>3</v>
      </c>
      <c r="D36" s="35">
        <v>34.270000000000003</v>
      </c>
      <c r="E36" s="35"/>
      <c r="F36" s="35">
        <v>4</v>
      </c>
      <c r="G36" s="35">
        <f t="shared" si="2"/>
        <v>20</v>
      </c>
      <c r="H36" s="35"/>
      <c r="I36" s="35"/>
      <c r="J36" s="35">
        <f t="shared" si="3"/>
        <v>54.27</v>
      </c>
      <c r="K36" s="52"/>
      <c r="L36" s="52"/>
      <c r="M36" s="52"/>
      <c r="N36" s="52"/>
      <c r="O36" s="52"/>
    </row>
    <row r="37" spans="1:15" x14ac:dyDescent="0.25">
      <c r="A37" s="52"/>
      <c r="B37" s="52"/>
      <c r="C37" s="34">
        <v>4</v>
      </c>
      <c r="D37" s="35">
        <v>45.01</v>
      </c>
      <c r="E37" s="35"/>
      <c r="F37" s="35">
        <v>6</v>
      </c>
      <c r="G37" s="35">
        <f t="shared" si="2"/>
        <v>30</v>
      </c>
      <c r="H37" s="35"/>
      <c r="I37" s="35"/>
      <c r="J37" s="35">
        <f t="shared" si="3"/>
        <v>75.009999999999991</v>
      </c>
      <c r="K37" s="52"/>
      <c r="L37" s="52"/>
      <c r="M37" s="52"/>
      <c r="N37" s="52"/>
      <c r="O37" s="52"/>
    </row>
    <row r="38" spans="1:15" x14ac:dyDescent="0.25">
      <c r="A38" s="52"/>
      <c r="B38" s="52"/>
      <c r="C38" s="34">
        <v>5</v>
      </c>
      <c r="D38" s="35">
        <v>38.96</v>
      </c>
      <c r="E38" s="35"/>
      <c r="F38" s="35">
        <v>6</v>
      </c>
      <c r="G38" s="35">
        <f t="shared" si="2"/>
        <v>30</v>
      </c>
      <c r="H38" s="35"/>
      <c r="I38" s="35"/>
      <c r="J38" s="35">
        <f t="shared" si="3"/>
        <v>68.960000000000008</v>
      </c>
      <c r="K38" s="52"/>
      <c r="L38" s="52"/>
      <c r="M38" s="52"/>
      <c r="N38" s="52"/>
      <c r="O38" s="52"/>
    </row>
    <row r="39" spans="1:15" x14ac:dyDescent="0.25">
      <c r="A39" s="52"/>
      <c r="B39" s="52"/>
      <c r="C39" s="34">
        <v>6</v>
      </c>
      <c r="D39" s="35">
        <v>36.68</v>
      </c>
      <c r="E39" s="35"/>
      <c r="F39" s="35">
        <v>4</v>
      </c>
      <c r="G39" s="35">
        <f t="shared" si="2"/>
        <v>20</v>
      </c>
      <c r="H39" s="35"/>
      <c r="I39" s="35"/>
      <c r="J39" s="35">
        <f t="shared" si="3"/>
        <v>56.68</v>
      </c>
      <c r="K39" s="52"/>
      <c r="L39" s="52"/>
      <c r="M39" s="52"/>
      <c r="N39" s="52"/>
      <c r="O39" s="52"/>
    </row>
    <row r="40" spans="1:15" x14ac:dyDescent="0.25">
      <c r="A40" s="52"/>
      <c r="B40" s="52"/>
      <c r="C40" s="34">
        <v>7</v>
      </c>
      <c r="D40" s="35">
        <v>36.020000000000003</v>
      </c>
      <c r="E40" s="35"/>
      <c r="F40" s="35">
        <v>5</v>
      </c>
      <c r="G40" s="35">
        <f t="shared" si="2"/>
        <v>25</v>
      </c>
      <c r="H40" s="35"/>
      <c r="I40" s="35"/>
      <c r="J40" s="35">
        <f t="shared" si="3"/>
        <v>61.02</v>
      </c>
      <c r="K40" s="52"/>
      <c r="L40" s="52"/>
      <c r="M40" s="52"/>
      <c r="N40" s="52"/>
      <c r="O40" s="52"/>
    </row>
    <row r="41" spans="1:15" x14ac:dyDescent="0.25">
      <c r="A41" s="52"/>
      <c r="B41" s="52"/>
      <c r="C41" s="34">
        <v>8</v>
      </c>
      <c r="D41" s="35">
        <v>42.84</v>
      </c>
      <c r="E41" s="35">
        <v>0.5</v>
      </c>
      <c r="F41" s="35">
        <v>6</v>
      </c>
      <c r="G41" s="35">
        <f t="shared" si="2"/>
        <v>30</v>
      </c>
      <c r="H41" s="35"/>
      <c r="I41" s="35"/>
      <c r="J41" s="35">
        <f t="shared" si="3"/>
        <v>67.84</v>
      </c>
      <c r="K41" s="52"/>
      <c r="L41" s="52"/>
      <c r="M41" s="52"/>
      <c r="N41" s="52"/>
      <c r="O41" s="52"/>
    </row>
    <row r="42" spans="1:15" x14ac:dyDescent="0.25">
      <c r="A42" s="52"/>
      <c r="B42" s="52"/>
      <c r="C42" s="34">
        <v>9</v>
      </c>
      <c r="D42" s="35">
        <v>49.48</v>
      </c>
      <c r="E42" s="35">
        <v>0.5</v>
      </c>
      <c r="F42" s="35">
        <v>5</v>
      </c>
      <c r="G42" s="35">
        <f t="shared" si="2"/>
        <v>25</v>
      </c>
      <c r="H42" s="35"/>
      <c r="I42" s="35"/>
      <c r="J42" s="35">
        <f t="shared" si="3"/>
        <v>69.47999999999999</v>
      </c>
      <c r="K42" s="52"/>
      <c r="L42" s="52"/>
      <c r="M42" s="52"/>
      <c r="N42" s="52"/>
      <c r="O42" s="52"/>
    </row>
    <row r="43" spans="1:15" x14ac:dyDescent="0.25">
      <c r="A43" s="52"/>
      <c r="B43" s="52"/>
      <c r="C43" s="34">
        <v>10</v>
      </c>
      <c r="D43" s="35">
        <v>46.03</v>
      </c>
      <c r="E43" s="35"/>
      <c r="F43" s="35">
        <v>4</v>
      </c>
      <c r="G43" s="35">
        <f t="shared" si="2"/>
        <v>20</v>
      </c>
      <c r="H43" s="35"/>
      <c r="I43" s="35"/>
      <c r="J43" s="35">
        <f t="shared" si="3"/>
        <v>66.03</v>
      </c>
      <c r="K43" s="52"/>
      <c r="L43" s="52"/>
      <c r="M43" s="52"/>
      <c r="N43" s="52"/>
      <c r="O43" s="52"/>
    </row>
  </sheetData>
  <mergeCells count="32">
    <mergeCell ref="N34:N43"/>
    <mergeCell ref="O34:O43"/>
    <mergeCell ref="A34:A43"/>
    <mergeCell ref="B34:B43"/>
    <mergeCell ref="K34:K43"/>
    <mergeCell ref="L34:L43"/>
    <mergeCell ref="M34:M43"/>
    <mergeCell ref="O24:O33"/>
    <mergeCell ref="A24:A33"/>
    <mergeCell ref="B24:B33"/>
    <mergeCell ref="K24:K33"/>
    <mergeCell ref="L24:L33"/>
    <mergeCell ref="M24:M33"/>
    <mergeCell ref="N24:N33"/>
    <mergeCell ref="O14:O23"/>
    <mergeCell ref="A14:A23"/>
    <mergeCell ref="B14:B23"/>
    <mergeCell ref="K14:K23"/>
    <mergeCell ref="L14:L23"/>
    <mergeCell ref="M14:M23"/>
    <mergeCell ref="N14:N23"/>
    <mergeCell ref="Q7:R7"/>
    <mergeCell ref="A1:XFD1"/>
    <mergeCell ref="A2:XFD2"/>
    <mergeCell ref="A4:A13"/>
    <mergeCell ref="B4:B13"/>
    <mergeCell ref="K4:K13"/>
    <mergeCell ref="L4:L13"/>
    <mergeCell ref="M4:M13"/>
    <mergeCell ref="N4:N13"/>
    <mergeCell ref="O4:O13"/>
    <mergeCell ref="Q6:R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"/>
  <sheetViews>
    <sheetView workbookViewId="0">
      <selection activeCell="F17" sqref="F17"/>
    </sheetView>
  </sheetViews>
  <sheetFormatPr defaultRowHeight="15" x14ac:dyDescent="0.25"/>
  <cols>
    <col min="2" max="2" width="18.28515625" customWidth="1"/>
    <col min="3" max="3" width="9.140625" style="2"/>
    <col min="4" max="4" width="22.5703125" customWidth="1"/>
    <col min="11" max="11" width="18.140625" customWidth="1"/>
    <col min="13" max="13" width="21.28515625" customWidth="1"/>
  </cols>
  <sheetData>
    <row r="1" spans="1:17" s="54" customFormat="1" ht="27" customHeight="1" x14ac:dyDescent="0.25">
      <c r="A1" s="53" t="s">
        <v>0</v>
      </c>
    </row>
    <row r="2" spans="1:17" s="54" customFormat="1" ht="15.75" thickBot="1" x14ac:dyDescent="0.3">
      <c r="A2" s="55" t="s">
        <v>46</v>
      </c>
    </row>
    <row r="3" spans="1:17" s="1" customFormat="1" ht="26.25" customHeight="1" x14ac:dyDescent="0.25">
      <c r="A3" s="3" t="s">
        <v>2</v>
      </c>
      <c r="B3" s="4" t="s">
        <v>3</v>
      </c>
      <c r="C3" s="5" t="s">
        <v>47</v>
      </c>
      <c r="D3" s="5" t="s">
        <v>48</v>
      </c>
      <c r="E3" s="6" t="s">
        <v>49</v>
      </c>
      <c r="J3" s="3" t="s">
        <v>2</v>
      </c>
      <c r="K3" s="4" t="s">
        <v>3</v>
      </c>
      <c r="L3" s="5" t="s">
        <v>47</v>
      </c>
      <c r="M3" s="5" t="s">
        <v>48</v>
      </c>
      <c r="N3" s="6" t="s">
        <v>49</v>
      </c>
    </row>
    <row r="4" spans="1:17" ht="15.75" thickBot="1" x14ac:dyDescent="0.3">
      <c r="A4" s="35" t="s">
        <v>81</v>
      </c>
      <c r="B4" s="35" t="s">
        <v>82</v>
      </c>
      <c r="C4" s="34">
        <v>237</v>
      </c>
      <c r="D4" s="35">
        <f>C4/G6*100</f>
        <v>88.764044943820224</v>
      </c>
      <c r="E4" s="35">
        <f>_xlfn.RANK.EQ(D4,D4:D11,0)</f>
        <v>4</v>
      </c>
      <c r="J4" s="35" t="s">
        <v>81</v>
      </c>
      <c r="K4" s="35" t="s">
        <v>84</v>
      </c>
      <c r="L4" s="34">
        <v>243</v>
      </c>
      <c r="M4" s="35">
        <f>L4/P6*100</f>
        <v>92.748091603053439</v>
      </c>
      <c r="N4" s="35">
        <f>_xlfn.RANK.EQ(M4,M4:M8,0)</f>
        <v>2</v>
      </c>
    </row>
    <row r="5" spans="1:17" x14ac:dyDescent="0.25">
      <c r="A5" s="35" t="s">
        <v>81</v>
      </c>
      <c r="B5" s="35" t="s">
        <v>83</v>
      </c>
      <c r="C5" s="34">
        <v>225</v>
      </c>
      <c r="D5" s="35">
        <f>C5/G6*100</f>
        <v>84.269662921348313</v>
      </c>
      <c r="E5" s="35">
        <f>_xlfn.RANK.EQ(D5,D4:D11,0)</f>
        <v>6</v>
      </c>
      <c r="G5" s="61" t="s">
        <v>51</v>
      </c>
      <c r="H5" s="62"/>
      <c r="J5" s="35" t="s">
        <v>88</v>
      </c>
      <c r="K5" s="35" t="s">
        <v>90</v>
      </c>
      <c r="L5" s="34">
        <v>203</v>
      </c>
      <c r="M5" s="35">
        <f>L5/P6*100</f>
        <v>77.48091603053436</v>
      </c>
      <c r="N5" s="35">
        <f>_xlfn.RANK.EQ(M5,M4:M8,0)</f>
        <v>5</v>
      </c>
      <c r="P5" s="61" t="s">
        <v>51</v>
      </c>
      <c r="Q5" s="62"/>
    </row>
    <row r="6" spans="1:17" ht="15.75" thickBot="1" x14ac:dyDescent="0.3">
      <c r="A6" s="35" t="s">
        <v>85</v>
      </c>
      <c r="B6" s="35" t="s">
        <v>86</v>
      </c>
      <c r="C6" s="34">
        <v>255</v>
      </c>
      <c r="D6" s="35">
        <f>C6/G6*100</f>
        <v>95.50561797752809</v>
      </c>
      <c r="E6" s="35">
        <f>_xlfn.RANK.EQ(D6,D4:D11,0)</f>
        <v>3</v>
      </c>
      <c r="G6" s="58">
        <v>267</v>
      </c>
      <c r="H6" s="59"/>
      <c r="J6" s="35" t="s">
        <v>88</v>
      </c>
      <c r="K6" s="35" t="s">
        <v>91</v>
      </c>
      <c r="L6" s="34">
        <v>213</v>
      </c>
      <c r="M6" s="35">
        <f>L6/P6*100</f>
        <v>81.297709923664115</v>
      </c>
      <c r="N6" s="35">
        <f>_xlfn.RANK.EQ(M6,M4:M8,0)</f>
        <v>4</v>
      </c>
      <c r="P6" s="58">
        <v>262</v>
      </c>
      <c r="Q6" s="59"/>
    </row>
    <row r="7" spans="1:17" x14ac:dyDescent="0.25">
      <c r="A7" s="35" t="s">
        <v>85</v>
      </c>
      <c r="B7" s="35" t="s">
        <v>87</v>
      </c>
      <c r="C7" s="34">
        <v>257</v>
      </c>
      <c r="D7" s="35">
        <f>C7/G6*100</f>
        <v>96.254681647940075</v>
      </c>
      <c r="E7" s="35">
        <f>_xlfn.RANK.EQ(D7,D4:D11,0)</f>
        <v>2</v>
      </c>
      <c r="G7" s="8"/>
      <c r="H7" s="8"/>
      <c r="J7" s="35" t="s">
        <v>81</v>
      </c>
      <c r="K7" s="35" t="s">
        <v>50</v>
      </c>
      <c r="L7" s="34">
        <v>227</v>
      </c>
      <c r="M7" s="35">
        <f>L7/P6*100</f>
        <v>86.641221374045813</v>
      </c>
      <c r="N7" s="35">
        <f>_xlfn.RANK.EQ(M7,M4:M8,0)</f>
        <v>3</v>
      </c>
    </row>
    <row r="8" spans="1:17" x14ac:dyDescent="0.25">
      <c r="A8" s="35" t="s">
        <v>88</v>
      </c>
      <c r="B8" s="35" t="s">
        <v>89</v>
      </c>
      <c r="C8" s="34">
        <v>230</v>
      </c>
      <c r="D8" s="35">
        <f>C8/G6*100</f>
        <v>86.142322097378283</v>
      </c>
      <c r="E8" s="35">
        <f>_xlfn.RANK.EQ(D8,D4:D11,0)</f>
        <v>5</v>
      </c>
      <c r="G8" s="9"/>
      <c r="H8" s="9"/>
      <c r="J8" s="35" t="s">
        <v>85</v>
      </c>
      <c r="K8" s="35" t="s">
        <v>94</v>
      </c>
      <c r="L8" s="34">
        <v>262</v>
      </c>
      <c r="M8" s="35">
        <f>L8/P6*100</f>
        <v>100</v>
      </c>
      <c r="N8" s="35">
        <f>_xlfn.RANK.EQ(M8,M4:M8,0)</f>
        <v>1</v>
      </c>
    </row>
    <row r="9" spans="1:17" x14ac:dyDescent="0.25">
      <c r="A9" s="35" t="s">
        <v>81</v>
      </c>
      <c r="B9" s="35" t="s">
        <v>19</v>
      </c>
      <c r="C9" s="34">
        <v>267</v>
      </c>
      <c r="D9" s="35">
        <f>C9/G6*100</f>
        <v>100</v>
      </c>
      <c r="E9" s="35">
        <f>_xlfn.RANK.EQ(D9,D4:D11,0)</f>
        <v>1</v>
      </c>
      <c r="G9" s="9"/>
      <c r="H9" s="9"/>
      <c r="L9" s="2"/>
    </row>
    <row r="10" spans="1:17" x14ac:dyDescent="0.25">
      <c r="A10" s="35" t="s">
        <v>93</v>
      </c>
      <c r="B10" s="35" t="s">
        <v>20</v>
      </c>
      <c r="C10" s="34">
        <v>201</v>
      </c>
      <c r="D10" s="35">
        <f>C10/G6*100</f>
        <v>75.280898876404493</v>
      </c>
      <c r="E10" s="35">
        <f>_xlfn.RANK.EQ(D10,D4:D11,0)</f>
        <v>7</v>
      </c>
      <c r="G10" s="9"/>
      <c r="H10" s="9"/>
      <c r="L10" s="2"/>
    </row>
    <row r="11" spans="1:17" x14ac:dyDescent="0.25">
      <c r="A11" s="35" t="s">
        <v>81</v>
      </c>
      <c r="B11" s="35" t="s">
        <v>95</v>
      </c>
      <c r="C11" s="34">
        <v>185</v>
      </c>
      <c r="D11" s="35">
        <f>C11/G6*100</f>
        <v>69.288389513108612</v>
      </c>
      <c r="E11" s="35">
        <f>_xlfn.RANK.EQ(D11,D4:D11,0)</f>
        <v>8</v>
      </c>
      <c r="G11" s="9"/>
      <c r="H11" s="9"/>
      <c r="L11" s="2"/>
    </row>
    <row r="12" spans="1:17" x14ac:dyDescent="0.25">
      <c r="G12" s="9"/>
      <c r="H12" s="9"/>
      <c r="L12" s="2"/>
    </row>
    <row r="13" spans="1:17" x14ac:dyDescent="0.25">
      <c r="L13" s="2"/>
    </row>
    <row r="14" spans="1:17" x14ac:dyDescent="0.25">
      <c r="L14" s="2"/>
    </row>
    <row r="15" spans="1:17" x14ac:dyDescent="0.25">
      <c r="D15" s="49"/>
      <c r="E15" s="49"/>
      <c r="F15" s="49"/>
      <c r="G15" s="49"/>
      <c r="H15" s="49"/>
      <c r="I15" s="49"/>
      <c r="J15" s="49"/>
      <c r="K15" s="49"/>
      <c r="L15" s="50"/>
      <c r="M15" s="49"/>
    </row>
    <row r="16" spans="1:17" x14ac:dyDescent="0.25">
      <c r="D16" s="49"/>
      <c r="E16" s="49"/>
      <c r="F16" s="49"/>
      <c r="G16" s="49"/>
      <c r="H16" s="49"/>
      <c r="I16" s="49"/>
      <c r="J16" s="49"/>
      <c r="K16" s="49"/>
      <c r="L16" s="50"/>
      <c r="M16" s="49"/>
    </row>
    <row r="17" spans="4:13" x14ac:dyDescent="0.25"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4:13" x14ac:dyDescent="0.25"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4:13" x14ac:dyDescent="0.25"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4:13" x14ac:dyDescent="0.25">
      <c r="D20" s="49"/>
      <c r="E20" s="49"/>
      <c r="F20" s="49"/>
      <c r="G20" s="49"/>
      <c r="H20" s="49"/>
      <c r="I20" s="49"/>
      <c r="J20" s="49"/>
      <c r="K20" s="49"/>
      <c r="L20" s="49"/>
      <c r="M20" s="49"/>
    </row>
  </sheetData>
  <sortState xmlns:xlrd2="http://schemas.microsoft.com/office/spreadsheetml/2017/richdata2" ref="A4:O18">
    <sortCondition ref="B4:B18"/>
  </sortState>
  <mergeCells count="6">
    <mergeCell ref="G5:H5"/>
    <mergeCell ref="G6:H6"/>
    <mergeCell ref="A1:XFD1"/>
    <mergeCell ref="A2:XFD2"/>
    <mergeCell ref="P5:Q5"/>
    <mergeCell ref="P6:Q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8"/>
  <sheetViews>
    <sheetView topLeftCell="B1" workbookViewId="0">
      <selection activeCell="M15" sqref="M15"/>
    </sheetView>
  </sheetViews>
  <sheetFormatPr defaultRowHeight="15" x14ac:dyDescent="0.25"/>
  <cols>
    <col min="2" max="2" width="18.28515625" customWidth="1"/>
    <col min="3" max="3" width="9.140625" style="2"/>
    <col min="4" max="4" width="22.5703125" customWidth="1"/>
    <col min="6" max="6" width="18.5703125" customWidth="1"/>
    <col min="10" max="10" width="10.5703125" customWidth="1"/>
    <col min="11" max="11" width="19.28515625" customWidth="1"/>
    <col min="13" max="13" width="15.140625" customWidth="1"/>
    <col min="15" max="15" width="15.42578125" bestFit="1" customWidth="1"/>
  </cols>
  <sheetData>
    <row r="1" spans="1:17" s="54" customFormat="1" ht="27" customHeight="1" x14ac:dyDescent="0.25">
      <c r="A1" s="53" t="s">
        <v>0</v>
      </c>
    </row>
    <row r="2" spans="1:17" s="54" customFormat="1" ht="15.75" thickBot="1" x14ac:dyDescent="0.3">
      <c r="A2" s="55" t="s">
        <v>52</v>
      </c>
    </row>
    <row r="3" spans="1:17" s="1" customFormat="1" ht="26.25" customHeight="1" x14ac:dyDescent="0.25">
      <c r="A3" s="3" t="s">
        <v>2</v>
      </c>
      <c r="B3" s="4" t="s">
        <v>3</v>
      </c>
      <c r="C3" s="5" t="s">
        <v>47</v>
      </c>
      <c r="D3" s="5" t="s">
        <v>48</v>
      </c>
      <c r="E3" s="6" t="s">
        <v>49</v>
      </c>
      <c r="F3"/>
      <c r="J3" s="3" t="s">
        <v>2</v>
      </c>
      <c r="K3" s="4" t="s">
        <v>3</v>
      </c>
      <c r="L3" s="5" t="s">
        <v>47</v>
      </c>
      <c r="M3" s="5" t="s">
        <v>48</v>
      </c>
      <c r="N3" s="6" t="s">
        <v>49</v>
      </c>
      <c r="O3"/>
    </row>
    <row r="4" spans="1:17" ht="15.75" thickBot="1" x14ac:dyDescent="0.3">
      <c r="A4" s="35" t="s">
        <v>81</v>
      </c>
      <c r="B4" s="48" t="s">
        <v>25</v>
      </c>
      <c r="C4" s="34">
        <v>229</v>
      </c>
      <c r="D4" s="35">
        <f>C4/G6*100</f>
        <v>80.918727915194339</v>
      </c>
      <c r="E4" s="35">
        <f>_xlfn.RANK.EQ(D4,D4:D9,0)</f>
        <v>6</v>
      </c>
      <c r="J4" s="35" t="s">
        <v>81</v>
      </c>
      <c r="K4" s="35" t="s">
        <v>26</v>
      </c>
      <c r="L4" s="34">
        <v>254</v>
      </c>
      <c r="M4" s="35">
        <f>L4/P6*100</f>
        <v>90.714285714285708</v>
      </c>
      <c r="N4" s="35">
        <f>_xlfn.RANK.EQ(M4,M4:M7,0)</f>
        <v>2</v>
      </c>
    </row>
    <row r="5" spans="1:17" x14ac:dyDescent="0.25">
      <c r="A5" s="35" t="s">
        <v>85</v>
      </c>
      <c r="B5" s="48" t="s">
        <v>96</v>
      </c>
      <c r="C5" s="34">
        <v>283</v>
      </c>
      <c r="D5" s="35">
        <f>C5/G6*100</f>
        <v>100</v>
      </c>
      <c r="E5" s="35">
        <f>_xlfn.RANK.EQ(D5,D4:D9,0)</f>
        <v>1</v>
      </c>
      <c r="G5" s="61" t="s">
        <v>51</v>
      </c>
      <c r="H5" s="62"/>
      <c r="J5" s="35" t="s">
        <v>88</v>
      </c>
      <c r="K5" s="35" t="s">
        <v>97</v>
      </c>
      <c r="L5" s="34">
        <v>280</v>
      </c>
      <c r="M5" s="35">
        <f>L5/P6*100</f>
        <v>100</v>
      </c>
      <c r="N5" s="35">
        <f>_xlfn.RANK.EQ(M5,M4:M7,0)</f>
        <v>1</v>
      </c>
      <c r="P5" s="61" t="s">
        <v>51</v>
      </c>
      <c r="Q5" s="62"/>
    </row>
    <row r="6" spans="1:17" ht="15.75" thickBot="1" x14ac:dyDescent="0.3">
      <c r="A6" s="35" t="s">
        <v>85</v>
      </c>
      <c r="B6" s="48" t="s">
        <v>30</v>
      </c>
      <c r="C6" s="34">
        <v>238</v>
      </c>
      <c r="D6" s="35">
        <f>C6/G6*100</f>
        <v>84.098939929328623</v>
      </c>
      <c r="E6" s="35">
        <f>_xlfn.RANK.EQ(D6,D4:D9,0)</f>
        <v>5</v>
      </c>
      <c r="G6" s="58">
        <v>283</v>
      </c>
      <c r="H6" s="59"/>
      <c r="J6" s="35" t="s">
        <v>93</v>
      </c>
      <c r="K6" s="35" t="s">
        <v>98</v>
      </c>
      <c r="L6" s="34">
        <v>209</v>
      </c>
      <c r="M6" s="35">
        <f>L6/P6*100</f>
        <v>74.642857142857139</v>
      </c>
      <c r="N6" s="35">
        <f>_xlfn.RANK.EQ(M6,M4:M7,0)</f>
        <v>4</v>
      </c>
      <c r="P6" s="58">
        <v>280</v>
      </c>
      <c r="Q6" s="59"/>
    </row>
    <row r="7" spans="1:17" x14ac:dyDescent="0.25">
      <c r="A7" s="35" t="s">
        <v>99</v>
      </c>
      <c r="B7" s="48" t="s">
        <v>57</v>
      </c>
      <c r="C7" s="34">
        <v>252</v>
      </c>
      <c r="D7" s="35">
        <f>C7/G6*100</f>
        <v>89.045936395759711</v>
      </c>
      <c r="E7" s="35">
        <f>_xlfn.RANK.EQ(D7,D4:D9,0)</f>
        <v>3</v>
      </c>
      <c r="G7" s="8"/>
      <c r="H7" s="8"/>
      <c r="J7" s="35" t="s">
        <v>81</v>
      </c>
      <c r="K7" s="35" t="s">
        <v>29</v>
      </c>
      <c r="L7" s="34">
        <v>249</v>
      </c>
      <c r="M7" s="35">
        <f>L7/P6*100</f>
        <v>88.928571428571416</v>
      </c>
      <c r="N7" s="35">
        <f>_xlfn.RANK.EQ(M7,M4:M7,0)</f>
        <v>3</v>
      </c>
    </row>
    <row r="8" spans="1:17" x14ac:dyDescent="0.25">
      <c r="A8" s="35" t="s">
        <v>81</v>
      </c>
      <c r="B8" s="48" t="s">
        <v>33</v>
      </c>
      <c r="C8" s="34">
        <v>244</v>
      </c>
      <c r="D8" s="35">
        <f>C8/G6*100</f>
        <v>86.219081272084807</v>
      </c>
      <c r="E8" s="35">
        <f>_xlfn.RANK.EQ(D8,D4:D9,0)</f>
        <v>4</v>
      </c>
      <c r="G8" s="9"/>
      <c r="H8" s="9"/>
      <c r="L8" s="2"/>
    </row>
    <row r="9" spans="1:17" x14ac:dyDescent="0.25">
      <c r="A9" s="35" t="s">
        <v>93</v>
      </c>
      <c r="B9" s="48" t="s">
        <v>22</v>
      </c>
      <c r="C9" s="34">
        <v>273</v>
      </c>
      <c r="D9" s="35">
        <f>C9/G6*100</f>
        <v>96.466431095406364</v>
      </c>
      <c r="E9" s="35">
        <f>_xlfn.RANK.EQ(D9,D4:D9,0)</f>
        <v>2</v>
      </c>
      <c r="G9" s="9"/>
      <c r="H9" s="9"/>
      <c r="L9" s="2"/>
    </row>
    <row r="10" spans="1:17" x14ac:dyDescent="0.25">
      <c r="G10" s="9"/>
      <c r="H10" s="9"/>
      <c r="L10" s="2"/>
    </row>
    <row r="11" spans="1:17" x14ac:dyDescent="0.25">
      <c r="G11" s="9"/>
      <c r="H11" s="9"/>
      <c r="L11" s="2"/>
    </row>
    <row r="12" spans="1:17" x14ac:dyDescent="0.25">
      <c r="G12" s="9"/>
      <c r="H12" s="9"/>
      <c r="L12" s="2"/>
    </row>
    <row r="13" spans="1:17" x14ac:dyDescent="0.25">
      <c r="L13" s="2"/>
    </row>
    <row r="14" spans="1:17" x14ac:dyDescent="0.25">
      <c r="L14" s="2"/>
    </row>
    <row r="15" spans="1:17" x14ac:dyDescent="0.25">
      <c r="L15" s="2"/>
    </row>
    <row r="16" spans="1:17" x14ac:dyDescent="0.25">
      <c r="L16" s="2"/>
    </row>
    <row r="17" spans="12:12" x14ac:dyDescent="0.25">
      <c r="L17" s="2"/>
    </row>
    <row r="18" spans="12:12" x14ac:dyDescent="0.25">
      <c r="L18" s="2"/>
    </row>
  </sheetData>
  <mergeCells count="6">
    <mergeCell ref="A1:XFD1"/>
    <mergeCell ref="A2:XFD2"/>
    <mergeCell ref="G5:H5"/>
    <mergeCell ref="G6:H6"/>
    <mergeCell ref="P5:Q5"/>
    <mergeCell ref="P6:Q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9"/>
  <sheetViews>
    <sheetView zoomScaleNormal="100" workbookViewId="0">
      <selection activeCell="K6" sqref="K6"/>
    </sheetView>
  </sheetViews>
  <sheetFormatPr defaultRowHeight="15" x14ac:dyDescent="0.25"/>
  <cols>
    <col min="1" max="1" width="10" bestFit="1" customWidth="1"/>
    <col min="2" max="2" width="20.28515625" bestFit="1" customWidth="1"/>
    <col min="3" max="3" width="9.140625" style="2"/>
    <col min="4" max="4" width="22.5703125" customWidth="1"/>
    <col min="10" max="10" width="10" customWidth="1"/>
    <col min="11" max="11" width="19.28515625" customWidth="1"/>
    <col min="13" max="13" width="15.7109375" customWidth="1"/>
    <col min="16" max="16" width="10.140625" customWidth="1"/>
  </cols>
  <sheetData>
    <row r="1" spans="1:16" s="54" customFormat="1" ht="27" customHeight="1" x14ac:dyDescent="0.25">
      <c r="A1" s="53" t="s">
        <v>0</v>
      </c>
    </row>
    <row r="2" spans="1:16" s="54" customFormat="1" ht="15.75" thickBot="1" x14ac:dyDescent="0.3">
      <c r="A2" s="55" t="s">
        <v>54</v>
      </c>
    </row>
    <row r="3" spans="1:16" s="1" customFormat="1" ht="26.25" customHeight="1" x14ac:dyDescent="0.25">
      <c r="A3" s="3" t="s">
        <v>2</v>
      </c>
      <c r="B3" s="4" t="s">
        <v>3</v>
      </c>
      <c r="C3" s="5" t="s">
        <v>47</v>
      </c>
      <c r="D3" s="5" t="s">
        <v>48</v>
      </c>
      <c r="E3" s="6" t="s">
        <v>49</v>
      </c>
      <c r="J3" s="3" t="s">
        <v>2</v>
      </c>
      <c r="K3" s="4" t="s">
        <v>3</v>
      </c>
      <c r="L3" s="5" t="s">
        <v>47</v>
      </c>
      <c r="M3" s="5" t="s">
        <v>48</v>
      </c>
      <c r="N3" s="47" t="s">
        <v>49</v>
      </c>
    </row>
    <row r="4" spans="1:16" ht="15.75" thickBot="1" x14ac:dyDescent="0.3">
      <c r="A4" s="35" t="s">
        <v>93</v>
      </c>
      <c r="B4" s="35" t="s">
        <v>100</v>
      </c>
      <c r="C4" s="34">
        <v>259</v>
      </c>
      <c r="D4" s="35">
        <f>C4/G6*100</f>
        <v>92.5</v>
      </c>
      <c r="E4" s="35">
        <f>_xlfn.RANK.EQ(D4,D4:D15,0)</f>
        <v>5</v>
      </c>
      <c r="J4" s="35" t="s">
        <v>99</v>
      </c>
      <c r="K4" s="35" t="s">
        <v>36</v>
      </c>
      <c r="L4" s="34">
        <v>239</v>
      </c>
      <c r="M4" s="35">
        <f>L4/O6*100</f>
        <v>86.281588447653434</v>
      </c>
      <c r="N4" s="35">
        <f>_xlfn.RANK.EQ(M4,M4:M9,0)</f>
        <v>6</v>
      </c>
    </row>
    <row r="5" spans="1:16" x14ac:dyDescent="0.25">
      <c r="A5" s="35" t="s">
        <v>81</v>
      </c>
      <c r="B5" s="35" t="s">
        <v>44</v>
      </c>
      <c r="C5" s="34">
        <v>274</v>
      </c>
      <c r="D5" s="35">
        <f>C5/G6*100</f>
        <v>97.857142857142847</v>
      </c>
      <c r="E5" s="35">
        <f>_xlfn.RANK.EQ(D5,D4:D15,0)</f>
        <v>2</v>
      </c>
      <c r="G5" s="61" t="s">
        <v>51</v>
      </c>
      <c r="H5" s="62"/>
      <c r="J5" s="35" t="s">
        <v>93</v>
      </c>
      <c r="K5" s="35" t="s">
        <v>101</v>
      </c>
      <c r="L5" s="34">
        <v>250</v>
      </c>
      <c r="M5" s="35">
        <f>L5/O6*100</f>
        <v>90.252707581227426</v>
      </c>
      <c r="N5" s="35">
        <f>_xlfn.RANK.EQ(M5,M4:M9,0)</f>
        <v>4</v>
      </c>
      <c r="O5" s="63" t="s">
        <v>51</v>
      </c>
      <c r="P5" s="62"/>
    </row>
    <row r="6" spans="1:16" ht="15.75" thickBot="1" x14ac:dyDescent="0.3">
      <c r="A6" s="35" t="s">
        <v>81</v>
      </c>
      <c r="B6" s="35" t="s">
        <v>27</v>
      </c>
      <c r="C6" s="34">
        <v>222</v>
      </c>
      <c r="D6" s="35">
        <f>C6/G6*100</f>
        <v>79.285714285714278</v>
      </c>
      <c r="E6" s="35">
        <f>_xlfn.RANK.EQ(D6,D4:D15,0)</f>
        <v>9</v>
      </c>
      <c r="G6" s="58">
        <v>280</v>
      </c>
      <c r="H6" s="59"/>
      <c r="J6" s="35" t="s">
        <v>88</v>
      </c>
      <c r="K6" s="35" t="s">
        <v>102</v>
      </c>
      <c r="L6" s="34">
        <v>244</v>
      </c>
      <c r="M6" s="35">
        <f>L6/O6*100</f>
        <v>88.08664259927798</v>
      </c>
      <c r="N6" s="35">
        <f>_xlfn.RANK.EQ(M6,M4:M9,0)</f>
        <v>5</v>
      </c>
      <c r="O6" s="64">
        <v>277</v>
      </c>
      <c r="P6" s="59"/>
    </row>
    <row r="7" spans="1:16" x14ac:dyDescent="0.25">
      <c r="A7" s="35" t="s">
        <v>93</v>
      </c>
      <c r="B7" s="35" t="s">
        <v>37</v>
      </c>
      <c r="C7" s="34">
        <v>243</v>
      </c>
      <c r="D7" s="35">
        <f>C7/G6*100</f>
        <v>86.785714285714292</v>
      </c>
      <c r="E7" s="35">
        <f>_xlfn.RANK.EQ(D7,D4:D15,0)</f>
        <v>6</v>
      </c>
      <c r="G7" s="8"/>
      <c r="H7" s="8"/>
      <c r="J7" s="35" t="s">
        <v>81</v>
      </c>
      <c r="K7" s="35" t="s">
        <v>40</v>
      </c>
      <c r="L7" s="34">
        <v>260</v>
      </c>
      <c r="M7" s="35">
        <f>L7/O6*100</f>
        <v>93.862815884476532</v>
      </c>
      <c r="N7" s="35">
        <f>_xlfn.RANK.EQ(M7,M4:M9,0)</f>
        <v>2</v>
      </c>
    </row>
    <row r="8" spans="1:16" x14ac:dyDescent="0.25">
      <c r="A8" s="35" t="s">
        <v>93</v>
      </c>
      <c r="B8" s="35" t="s">
        <v>45</v>
      </c>
      <c r="C8" s="34">
        <v>209</v>
      </c>
      <c r="D8" s="35">
        <f>C8/G6*100</f>
        <v>74.642857142857139</v>
      </c>
      <c r="E8" s="35">
        <f>_xlfn.RANK.EQ(D8,D4:D15,0)</f>
        <v>11</v>
      </c>
      <c r="G8" s="9"/>
      <c r="H8" s="9"/>
      <c r="J8" s="35" t="s">
        <v>81</v>
      </c>
      <c r="K8" s="35" t="s">
        <v>105</v>
      </c>
      <c r="L8" s="34">
        <v>277</v>
      </c>
      <c r="M8" s="35">
        <f>L8/O6*100</f>
        <v>100</v>
      </c>
      <c r="N8" s="35">
        <f>_xlfn.RANK.EQ(M8,M4:M9,0)</f>
        <v>1</v>
      </c>
    </row>
    <row r="9" spans="1:16" x14ac:dyDescent="0.25">
      <c r="A9" s="35" t="s">
        <v>99</v>
      </c>
      <c r="B9" s="35" t="s">
        <v>38</v>
      </c>
      <c r="C9" s="34">
        <v>280</v>
      </c>
      <c r="D9" s="35">
        <f>C9/G6*100</f>
        <v>100</v>
      </c>
      <c r="E9" s="35">
        <f>_xlfn.RANK.EQ(D9,D4:D15,0)</f>
        <v>1</v>
      </c>
      <c r="G9" s="9"/>
      <c r="H9" s="9"/>
      <c r="J9" s="35" t="s">
        <v>93</v>
      </c>
      <c r="K9" s="35" t="s">
        <v>34</v>
      </c>
      <c r="L9" s="34">
        <v>257</v>
      </c>
      <c r="M9" s="35">
        <f>L9/O6*100</f>
        <v>92.779783393501802</v>
      </c>
      <c r="N9" s="35">
        <f>_xlfn.RANK.EQ(M9,M4:M9,0)</f>
        <v>3</v>
      </c>
    </row>
    <row r="10" spans="1:16" x14ac:dyDescent="0.25">
      <c r="A10" s="35" t="s">
        <v>81</v>
      </c>
      <c r="B10" s="35" t="s">
        <v>39</v>
      </c>
      <c r="C10" s="34">
        <v>233</v>
      </c>
      <c r="D10" s="35">
        <f>C10/G6*100</f>
        <v>83.214285714285722</v>
      </c>
      <c r="E10" s="35">
        <f>_xlfn.RANK.EQ(D10,D4:D15,0)</f>
        <v>8</v>
      </c>
      <c r="G10" s="9"/>
      <c r="H10" s="9"/>
      <c r="L10" s="2"/>
    </row>
    <row r="11" spans="1:16" x14ac:dyDescent="0.25">
      <c r="A11" s="35" t="s">
        <v>85</v>
      </c>
      <c r="B11" s="35" t="s">
        <v>103</v>
      </c>
      <c r="C11" s="34">
        <v>240</v>
      </c>
      <c r="D11" s="35">
        <f>C11/G6*100</f>
        <v>85.714285714285708</v>
      </c>
      <c r="E11" s="35">
        <f>_xlfn.RANK.EQ(D11,D4:D15,0)</f>
        <v>7</v>
      </c>
      <c r="G11" s="9"/>
      <c r="H11" s="9"/>
      <c r="L11" s="2"/>
    </row>
    <row r="12" spans="1:16" x14ac:dyDescent="0.25">
      <c r="A12" s="35" t="s">
        <v>85</v>
      </c>
      <c r="B12" s="35" t="s">
        <v>31</v>
      </c>
      <c r="C12" s="34">
        <v>273</v>
      </c>
      <c r="D12" s="35">
        <f>C12/G6*100</f>
        <v>97.5</v>
      </c>
      <c r="E12" s="35">
        <f>_xlfn.RANK.EQ(D12,D4:D15,0)</f>
        <v>3</v>
      </c>
      <c r="G12" s="9"/>
      <c r="H12" s="9"/>
      <c r="L12" s="2"/>
    </row>
    <row r="13" spans="1:16" x14ac:dyDescent="0.25">
      <c r="A13" s="35" t="s">
        <v>81</v>
      </c>
      <c r="B13" s="35" t="s">
        <v>41</v>
      </c>
      <c r="C13" s="34">
        <v>220</v>
      </c>
      <c r="D13" s="35">
        <f>C13/G6*100</f>
        <v>78.571428571428569</v>
      </c>
      <c r="E13" s="35">
        <f>_xlfn.RANK.EQ(D13,D4:D15,0)</f>
        <v>10</v>
      </c>
      <c r="G13" s="9"/>
      <c r="H13" s="9"/>
      <c r="L13" s="2"/>
    </row>
    <row r="14" spans="1:16" x14ac:dyDescent="0.25">
      <c r="A14" s="35" t="s">
        <v>93</v>
      </c>
      <c r="B14" s="35" t="s">
        <v>42</v>
      </c>
      <c r="C14" s="34">
        <v>260</v>
      </c>
      <c r="D14" s="35">
        <f>C14/G6*100</f>
        <v>92.857142857142861</v>
      </c>
      <c r="E14" s="35">
        <f>_xlfn.RANK.EQ(D14,D4:D15,0)</f>
        <v>4</v>
      </c>
      <c r="L14" s="2"/>
    </row>
    <row r="15" spans="1:16" x14ac:dyDescent="0.25">
      <c r="A15" s="35" t="s">
        <v>99</v>
      </c>
      <c r="B15" s="35" t="s">
        <v>104</v>
      </c>
      <c r="C15" s="34">
        <v>170</v>
      </c>
      <c r="D15" s="35">
        <f>C15/G6*100</f>
        <v>60.714285714285708</v>
      </c>
      <c r="E15" s="35">
        <f>_xlfn.RANK.EQ(D15,D4:D15,0)</f>
        <v>12</v>
      </c>
      <c r="L15" s="2"/>
    </row>
    <row r="16" spans="1:16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  <row r="27" spans="12:12" x14ac:dyDescent="0.25">
      <c r="L27" s="2"/>
    </row>
    <row r="28" spans="12:12" x14ac:dyDescent="0.25">
      <c r="L28" s="2"/>
    </row>
    <row r="29" spans="12:12" x14ac:dyDescent="0.25">
      <c r="L29" s="2"/>
    </row>
  </sheetData>
  <sortState xmlns:xlrd2="http://schemas.microsoft.com/office/spreadsheetml/2017/richdata2" ref="A4:E35">
    <sortCondition ref="B4:B35"/>
  </sortState>
  <mergeCells count="6">
    <mergeCell ref="A1:XFD1"/>
    <mergeCell ref="A2:XFD2"/>
    <mergeCell ref="G5:H5"/>
    <mergeCell ref="G6:H6"/>
    <mergeCell ref="O5:P5"/>
    <mergeCell ref="O6:P6"/>
  </mergeCells>
  <pageMargins left="0.25" right="0.25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6"/>
  <sheetViews>
    <sheetView workbookViewId="0">
      <selection activeCell="D16" sqref="D16"/>
    </sheetView>
  </sheetViews>
  <sheetFormatPr defaultRowHeight="15" x14ac:dyDescent="0.25"/>
  <cols>
    <col min="2" max="2" width="18.28515625" customWidth="1"/>
    <col min="3" max="3" width="9.140625" style="2"/>
    <col min="4" max="4" width="22.5703125" customWidth="1"/>
    <col min="6" max="6" width="18.140625" customWidth="1"/>
  </cols>
  <sheetData>
    <row r="1" spans="1:9" s="54" customFormat="1" ht="27" customHeight="1" x14ac:dyDescent="0.25">
      <c r="A1" s="53" t="s">
        <v>0</v>
      </c>
    </row>
    <row r="2" spans="1:9" s="54" customFormat="1" ht="15.75" thickBot="1" x14ac:dyDescent="0.3">
      <c r="A2" s="55" t="s">
        <v>55</v>
      </c>
    </row>
    <row r="3" spans="1:9" s="1" customFormat="1" ht="26.25" customHeight="1" x14ac:dyDescent="0.25">
      <c r="A3" s="3" t="s">
        <v>2</v>
      </c>
      <c r="B3" s="4" t="s">
        <v>3</v>
      </c>
      <c r="C3" s="5" t="s">
        <v>47</v>
      </c>
      <c r="D3" s="5" t="s">
        <v>48</v>
      </c>
      <c r="E3" s="6" t="s">
        <v>49</v>
      </c>
      <c r="F3" s="20" t="s">
        <v>53</v>
      </c>
    </row>
    <row r="4" spans="1:9" ht="15.75" thickBot="1" x14ac:dyDescent="0.3">
      <c r="A4" s="35" t="s">
        <v>81</v>
      </c>
      <c r="B4" s="35" t="s">
        <v>82</v>
      </c>
      <c r="C4" s="34">
        <v>18</v>
      </c>
      <c r="D4" s="35">
        <f>C4/H6*100</f>
        <v>81.818181818181827</v>
      </c>
      <c r="E4" s="35">
        <f>_xlfn.RANK.EQ(D4,D4:D16,0)</f>
        <v>3</v>
      </c>
      <c r="F4" s="35">
        <v>5</v>
      </c>
    </row>
    <row r="5" spans="1:9" x14ac:dyDescent="0.25">
      <c r="A5" s="35" t="s">
        <v>81</v>
      </c>
      <c r="B5" s="35" t="s">
        <v>83</v>
      </c>
      <c r="C5" s="34">
        <v>18</v>
      </c>
      <c r="D5" s="35">
        <f>C5/H6*100</f>
        <v>81.818181818181827</v>
      </c>
      <c r="E5" s="35">
        <f>_xlfn.RANK.EQ(D5,D4:D16,0)</f>
        <v>3</v>
      </c>
      <c r="F5" s="35">
        <v>3</v>
      </c>
      <c r="G5" s="22"/>
      <c r="H5" s="61" t="s">
        <v>51</v>
      </c>
      <c r="I5" s="65"/>
    </row>
    <row r="6" spans="1:9" ht="15.75" thickBot="1" x14ac:dyDescent="0.3">
      <c r="A6" s="35" t="s">
        <v>81</v>
      </c>
      <c r="B6" s="35" t="s">
        <v>84</v>
      </c>
      <c r="C6" s="34">
        <v>11</v>
      </c>
      <c r="D6" s="35">
        <f>C6/H6*100</f>
        <v>50</v>
      </c>
      <c r="E6" s="35">
        <f>_xlfn.RANK.EQ(D6,D4:D16,0)</f>
        <v>12</v>
      </c>
      <c r="F6" s="35"/>
      <c r="H6" s="58">
        <v>22</v>
      </c>
      <c r="I6" s="59"/>
    </row>
    <row r="7" spans="1:9" x14ac:dyDescent="0.25">
      <c r="A7" s="35" t="s">
        <v>85</v>
      </c>
      <c r="B7" s="35" t="s">
        <v>86</v>
      </c>
      <c r="C7" s="34">
        <v>15</v>
      </c>
      <c r="D7" s="35">
        <f>C7/H6*100</f>
        <v>68.181818181818173</v>
      </c>
      <c r="E7" s="35">
        <f>_xlfn.RANK.EQ(D7,D4:D16,0)</f>
        <v>10</v>
      </c>
      <c r="F7" s="35"/>
      <c r="H7" s="8"/>
      <c r="I7" s="8"/>
    </row>
    <row r="8" spans="1:9" x14ac:dyDescent="0.25">
      <c r="A8" s="35" t="s">
        <v>85</v>
      </c>
      <c r="B8" s="35" t="s">
        <v>87</v>
      </c>
      <c r="C8" s="34">
        <v>17</v>
      </c>
      <c r="D8" s="35">
        <f>C8/H6*100</f>
        <v>77.272727272727266</v>
      </c>
      <c r="E8" s="35">
        <f>_xlfn.RANK.EQ(D8,D4:D16,0)</f>
        <v>6</v>
      </c>
      <c r="F8" s="35"/>
      <c r="H8" s="9"/>
      <c r="I8" s="9"/>
    </row>
    <row r="9" spans="1:9" x14ac:dyDescent="0.25">
      <c r="A9" s="35" t="s">
        <v>88</v>
      </c>
      <c r="B9" s="35" t="s">
        <v>89</v>
      </c>
      <c r="C9" s="34">
        <v>16</v>
      </c>
      <c r="D9" s="35">
        <f>C9/H6*100</f>
        <v>72.727272727272734</v>
      </c>
      <c r="E9" s="35">
        <f>_xlfn.RANK.EQ(D9,D4:D16,0)</f>
        <v>7</v>
      </c>
      <c r="F9" s="35"/>
      <c r="H9" s="9"/>
      <c r="I9" s="9"/>
    </row>
    <row r="10" spans="1:9" x14ac:dyDescent="0.25">
      <c r="A10" s="35" t="s">
        <v>88</v>
      </c>
      <c r="B10" s="35" t="s">
        <v>90</v>
      </c>
      <c r="C10" s="34">
        <v>14</v>
      </c>
      <c r="D10" s="35">
        <f>C10/H6*100</f>
        <v>63.636363636363633</v>
      </c>
      <c r="E10" s="35">
        <f>_xlfn.RANK.EQ(D10,D4:D16,0)</f>
        <v>11</v>
      </c>
      <c r="F10" s="35"/>
      <c r="H10" s="9"/>
      <c r="I10" s="9"/>
    </row>
    <row r="11" spans="1:9" x14ac:dyDescent="0.25">
      <c r="A11" s="35" t="s">
        <v>88</v>
      </c>
      <c r="B11" s="35" t="s">
        <v>91</v>
      </c>
      <c r="C11" s="34">
        <v>19</v>
      </c>
      <c r="D11" s="35">
        <f>C11/H6*100</f>
        <v>86.36363636363636</v>
      </c>
      <c r="E11" s="35">
        <f>_xlfn.RANK.EQ(D11,D4:D16,0)</f>
        <v>2</v>
      </c>
      <c r="F11" s="35">
        <v>2</v>
      </c>
      <c r="H11" s="9"/>
      <c r="I11" s="9"/>
    </row>
    <row r="12" spans="1:9" x14ac:dyDescent="0.25">
      <c r="A12" s="35" t="s">
        <v>81</v>
      </c>
      <c r="B12" s="35" t="s">
        <v>19</v>
      </c>
      <c r="C12" s="34">
        <v>22</v>
      </c>
      <c r="D12" s="35">
        <f>C12/H6*100</f>
        <v>100</v>
      </c>
      <c r="E12" s="35">
        <f>_xlfn.RANK.EQ(D12,D4:D16,0)</f>
        <v>1</v>
      </c>
      <c r="F12" s="35">
        <v>1</v>
      </c>
      <c r="H12" s="9"/>
      <c r="I12" s="9"/>
    </row>
    <row r="13" spans="1:9" x14ac:dyDescent="0.25">
      <c r="A13" s="35" t="s">
        <v>93</v>
      </c>
      <c r="B13" s="35" t="s">
        <v>20</v>
      </c>
      <c r="C13" s="34">
        <v>16</v>
      </c>
      <c r="D13" s="35">
        <f>C13/H6*100</f>
        <v>72.727272727272734</v>
      </c>
      <c r="E13" s="35">
        <f>_xlfn.RANK.EQ(D13,D4:D16,0)</f>
        <v>7</v>
      </c>
      <c r="F13" s="35"/>
    </row>
    <row r="14" spans="1:9" x14ac:dyDescent="0.25">
      <c r="A14" s="35" t="s">
        <v>81</v>
      </c>
      <c r="B14" s="35" t="s">
        <v>50</v>
      </c>
      <c r="C14" s="34">
        <v>18</v>
      </c>
      <c r="D14" s="35">
        <f>C14/H6*100</f>
        <v>81.818181818181827</v>
      </c>
      <c r="E14" s="35">
        <f>_xlfn.RANK.EQ(D14,D4:D16,0)</f>
        <v>3</v>
      </c>
      <c r="F14" s="35">
        <v>4</v>
      </c>
    </row>
    <row r="15" spans="1:9" x14ac:dyDescent="0.25">
      <c r="A15" s="35" t="s">
        <v>85</v>
      </c>
      <c r="B15" s="35" t="s">
        <v>94</v>
      </c>
      <c r="C15" s="34">
        <v>16</v>
      </c>
      <c r="D15" s="35">
        <f>C15/H6*100</f>
        <v>72.727272727272734</v>
      </c>
      <c r="E15" s="35">
        <f>_xlfn.RANK.EQ(D15,D4:D16,0)</f>
        <v>7</v>
      </c>
      <c r="F15" s="35"/>
    </row>
    <row r="16" spans="1:9" x14ac:dyDescent="0.25">
      <c r="A16" s="35" t="s">
        <v>81</v>
      </c>
      <c r="B16" s="35" t="s">
        <v>95</v>
      </c>
      <c r="C16" s="34">
        <v>8</v>
      </c>
      <c r="D16" s="35">
        <f>C16/H6*100</f>
        <v>36.363636363636367</v>
      </c>
      <c r="E16" s="35">
        <f>_xlfn.RANK.EQ(D16,D4:D16,0)</f>
        <v>13</v>
      </c>
      <c r="F16" s="35"/>
    </row>
  </sheetData>
  <mergeCells count="4">
    <mergeCell ref="A1:XFD1"/>
    <mergeCell ref="A2:XFD2"/>
    <mergeCell ref="H5:I5"/>
    <mergeCell ref="H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topLeftCell="A2" workbookViewId="0">
      <selection activeCell="D13" sqref="D13"/>
    </sheetView>
  </sheetViews>
  <sheetFormatPr defaultRowHeight="15" x14ac:dyDescent="0.25"/>
  <cols>
    <col min="2" max="2" width="18.28515625" customWidth="1"/>
    <col min="3" max="3" width="9.140625" style="2"/>
    <col min="4" max="4" width="22.5703125" customWidth="1"/>
    <col min="6" max="6" width="18.28515625" customWidth="1"/>
  </cols>
  <sheetData>
    <row r="1" spans="1:9" s="54" customFormat="1" ht="27" customHeight="1" x14ac:dyDescent="0.25">
      <c r="A1" s="53" t="s">
        <v>0</v>
      </c>
    </row>
    <row r="2" spans="1:9" s="54" customFormat="1" ht="15.75" thickBot="1" x14ac:dyDescent="0.3">
      <c r="A2" s="55" t="s">
        <v>56</v>
      </c>
    </row>
    <row r="3" spans="1:9" s="1" customFormat="1" ht="26.25" customHeight="1" x14ac:dyDescent="0.25">
      <c r="A3" s="3" t="s">
        <v>2</v>
      </c>
      <c r="B3" s="4" t="s">
        <v>3</v>
      </c>
      <c r="C3" s="5" t="s">
        <v>47</v>
      </c>
      <c r="D3" s="5" t="s">
        <v>48</v>
      </c>
      <c r="E3" s="6" t="s">
        <v>49</v>
      </c>
      <c r="F3" s="20" t="s">
        <v>53</v>
      </c>
    </row>
    <row r="4" spans="1:9" ht="15.75" thickBot="1" x14ac:dyDescent="0.3">
      <c r="A4" s="35" t="s">
        <v>81</v>
      </c>
      <c r="B4" s="35" t="s">
        <v>25</v>
      </c>
      <c r="C4" s="34">
        <v>37</v>
      </c>
      <c r="D4" s="35">
        <f>C4/H6*100</f>
        <v>78.723404255319153</v>
      </c>
      <c r="E4" s="35">
        <f>_xlfn.RANK.EQ(D4,D4:D13,0)</f>
        <v>6</v>
      </c>
      <c r="F4" s="35"/>
    </row>
    <row r="5" spans="1:9" x14ac:dyDescent="0.25">
      <c r="A5" s="35" t="s">
        <v>81</v>
      </c>
      <c r="B5" s="35" t="s">
        <v>26</v>
      </c>
      <c r="C5" s="34">
        <v>36</v>
      </c>
      <c r="D5" s="35">
        <f>C5/H6*100</f>
        <v>76.59574468085107</v>
      </c>
      <c r="E5" s="35">
        <f>_xlfn.RANK.EQ(D5,D4:D13,0)</f>
        <v>8</v>
      </c>
      <c r="F5" s="35"/>
      <c r="H5" s="61" t="s">
        <v>51</v>
      </c>
      <c r="I5" s="62"/>
    </row>
    <row r="6" spans="1:9" x14ac:dyDescent="0.25">
      <c r="A6" s="35" t="s">
        <v>85</v>
      </c>
      <c r="B6" s="35" t="s">
        <v>96</v>
      </c>
      <c r="C6" s="34">
        <v>47</v>
      </c>
      <c r="D6" s="35">
        <f>C6/H6*100</f>
        <v>100</v>
      </c>
      <c r="E6" s="35">
        <f>_xlfn.RANK.EQ(D6,D4:D13,0)</f>
        <v>1</v>
      </c>
      <c r="F6" s="35">
        <v>1</v>
      </c>
      <c r="H6" s="58">
        <v>47</v>
      </c>
      <c r="I6" s="59"/>
    </row>
    <row r="7" spans="1:9" x14ac:dyDescent="0.25">
      <c r="A7" s="35" t="s">
        <v>88</v>
      </c>
      <c r="B7" s="35" t="s">
        <v>97</v>
      </c>
      <c r="C7" s="34">
        <v>31</v>
      </c>
      <c r="D7" s="35">
        <f>C7/H6*100</f>
        <v>65.957446808510639</v>
      </c>
      <c r="E7" s="35">
        <f>_xlfn.RANK.EQ(D7,D4:D13,0)</f>
        <v>10</v>
      </c>
      <c r="F7" s="35"/>
      <c r="H7" s="8"/>
      <c r="I7" s="8"/>
    </row>
    <row r="8" spans="1:9" x14ac:dyDescent="0.25">
      <c r="A8" s="35" t="s">
        <v>93</v>
      </c>
      <c r="B8" s="35" t="s">
        <v>98</v>
      </c>
      <c r="C8" s="34">
        <v>33</v>
      </c>
      <c r="D8" s="35">
        <f>C8/H6*100</f>
        <v>70.212765957446805</v>
      </c>
      <c r="E8" s="35">
        <f>_xlfn.RANK.EQ(D8,D4:D13,0)</f>
        <v>9</v>
      </c>
      <c r="F8" s="35"/>
      <c r="H8" s="9"/>
      <c r="I8" s="9"/>
    </row>
    <row r="9" spans="1:9" x14ac:dyDescent="0.25">
      <c r="A9" s="35" t="s">
        <v>81</v>
      </c>
      <c r="B9" s="35" t="s">
        <v>29</v>
      </c>
      <c r="C9" s="34">
        <v>47</v>
      </c>
      <c r="D9" s="35">
        <f>C9/H6*100</f>
        <v>100</v>
      </c>
      <c r="E9" s="35">
        <f>_xlfn.RANK.EQ(D9,D4:D13,0)</f>
        <v>1</v>
      </c>
      <c r="F9" s="35">
        <v>2</v>
      </c>
      <c r="H9" s="9"/>
      <c r="I9" s="9"/>
    </row>
    <row r="10" spans="1:9" x14ac:dyDescent="0.25">
      <c r="A10" s="35" t="s">
        <v>85</v>
      </c>
      <c r="B10" s="35" t="s">
        <v>30</v>
      </c>
      <c r="C10" s="34">
        <v>45</v>
      </c>
      <c r="D10" s="35">
        <f>C10/H6*100</f>
        <v>95.744680851063833</v>
      </c>
      <c r="E10" s="35">
        <f>_xlfn.RANK.EQ(D10,D4:D13,0)</f>
        <v>4</v>
      </c>
      <c r="F10" s="35">
        <v>4</v>
      </c>
      <c r="H10" s="9"/>
      <c r="I10" s="9"/>
    </row>
    <row r="11" spans="1:9" x14ac:dyDescent="0.25">
      <c r="A11" s="35" t="s">
        <v>99</v>
      </c>
      <c r="B11" s="35" t="s">
        <v>57</v>
      </c>
      <c r="C11" s="34">
        <v>39</v>
      </c>
      <c r="D11" s="35">
        <f>C11/H6*100</f>
        <v>82.978723404255319</v>
      </c>
      <c r="E11" s="35">
        <f>_xlfn.RANK.EQ(D11,D4:D13,0)</f>
        <v>5</v>
      </c>
      <c r="F11" s="35">
        <v>5</v>
      </c>
      <c r="H11" s="9"/>
      <c r="I11" s="9"/>
    </row>
    <row r="12" spans="1:9" x14ac:dyDescent="0.25">
      <c r="A12" s="35" t="s">
        <v>81</v>
      </c>
      <c r="B12" s="35" t="s">
        <v>33</v>
      </c>
      <c r="C12" s="34">
        <v>37</v>
      </c>
      <c r="D12" s="35">
        <f>C12/H6*100</f>
        <v>78.723404255319153</v>
      </c>
      <c r="E12" s="35">
        <f>_xlfn.RANK.EQ(D12,D4:D13,0)</f>
        <v>6</v>
      </c>
      <c r="F12" s="35"/>
      <c r="H12" s="9"/>
      <c r="I12" s="9"/>
    </row>
    <row r="13" spans="1:9" x14ac:dyDescent="0.25">
      <c r="A13" s="35" t="s">
        <v>93</v>
      </c>
      <c r="B13" s="35" t="s">
        <v>22</v>
      </c>
      <c r="C13" s="34">
        <v>46</v>
      </c>
      <c r="D13" s="35">
        <f>C13/H6*100</f>
        <v>97.872340425531917</v>
      </c>
      <c r="E13" s="35">
        <f>_xlfn.RANK.EQ(D13,D4:D13,0)</f>
        <v>3</v>
      </c>
      <c r="F13" s="35">
        <v>3</v>
      </c>
    </row>
    <row r="15" spans="1:9" x14ac:dyDescent="0.25">
      <c r="G15" s="22"/>
    </row>
  </sheetData>
  <mergeCells count="4">
    <mergeCell ref="A1:XFD1"/>
    <mergeCell ref="A2:XFD2"/>
    <mergeCell ref="H5:I5"/>
    <mergeCell ref="H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Junior Division Shoot</vt:lpstr>
      <vt:lpstr>Intermediate Division Shoot</vt:lpstr>
      <vt:lpstr>Sr Rimfire Division Shoot </vt:lpstr>
      <vt:lpstr>Sr Central Fire Division Shoot</vt:lpstr>
      <vt:lpstr>Junior Interview</vt:lpstr>
      <vt:lpstr>Intermediate Interview</vt:lpstr>
      <vt:lpstr>Senior Interview</vt:lpstr>
      <vt:lpstr>Junior Test</vt:lpstr>
      <vt:lpstr>Intermediate Test</vt:lpstr>
      <vt:lpstr>Senior Test</vt:lpstr>
      <vt:lpstr>Junior Overall</vt:lpstr>
      <vt:lpstr>Intermediate Overall</vt:lpstr>
      <vt:lpstr>Sr Rimfire Overall</vt:lpstr>
      <vt:lpstr>Sr Central Fire Overall</vt:lpstr>
      <vt:lpstr>State Overall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Schafer, Catherine</dc:creator>
  <cp:keywords/>
  <dc:description/>
  <cp:lastModifiedBy>Kesner, Todd D - (toddkesner)</cp:lastModifiedBy>
  <cp:revision/>
  <dcterms:created xsi:type="dcterms:W3CDTF">2018-06-20T15:35:24Z</dcterms:created>
  <dcterms:modified xsi:type="dcterms:W3CDTF">2024-03-01T19:10:45Z</dcterms:modified>
  <cp:category/>
  <cp:contentStatus/>
</cp:coreProperties>
</file>